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a.saito\Desktop\"/>
    </mc:Choice>
  </mc:AlternateContent>
  <xr:revisionPtr revIDLastSave="0" documentId="13_ncr:1_{6C9D6B88-AC2E-4BEE-8025-04345228B275}" xr6:coauthVersionLast="47" xr6:coauthVersionMax="47" xr10:uidLastSave="{00000000-0000-0000-0000-000000000000}"/>
  <workbookProtection workbookAlgorithmName="SHA-512" workbookHashValue="VIETQq6QATUXQmrewZKEFeljI50wdyGr8ZnZMF/oVl8qHXLYB2TTwse4R4ZnVJg13CIcX9Vj9vrtZEt5gl0c2A==" workbookSaltValue="l+C0X36ZhTpeeJHj04wPQw==" workbookSpinCount="100000" lockStructure="1"/>
  <bookViews>
    <workbookView xWindow="28680" yWindow="-120" windowWidth="29040" windowHeight="15720" xr2:uid="{30BC30CB-31A6-4101-898C-1D641A4B72A3}"/>
  </bookViews>
  <sheets>
    <sheet name="2023年8月21日更新" sheetId="1" r:id="rId1"/>
  </sheets>
  <definedNames>
    <definedName name="_xlnm._FilterDatabase" localSheetId="0" hidden="1">'2023年8月21日更新'!$A$1:$O$1404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1" l="1"/>
  <c r="O2" i="1"/>
  <c r="O4" i="1"/>
  <c r="O5" i="1"/>
  <c r="O6" i="1"/>
  <c r="O7" i="1"/>
  <c r="O8" i="1"/>
  <c r="O9" i="1"/>
  <c r="O10" i="1"/>
  <c r="O11" i="1"/>
  <c r="O12" i="1"/>
  <c r="O14" i="1"/>
  <c r="O13" i="1"/>
  <c r="O15" i="1"/>
  <c r="O17" i="1"/>
  <c r="O16" i="1"/>
  <c r="O19" i="1"/>
  <c r="O18" i="1"/>
  <c r="O20" i="1"/>
  <c r="O21" i="1"/>
  <c r="O22" i="1"/>
  <c r="O23" i="1"/>
  <c r="O24" i="1"/>
  <c r="O25" i="1"/>
  <c r="O26" i="1"/>
  <c r="O27" i="1"/>
  <c r="O29" i="1"/>
  <c r="O28" i="1"/>
  <c r="O30" i="1"/>
  <c r="O34" i="1"/>
  <c r="O33" i="1"/>
  <c r="O32" i="1"/>
  <c r="O31" i="1"/>
  <c r="O37" i="1"/>
  <c r="O36" i="1"/>
  <c r="O35" i="1"/>
  <c r="O38" i="1"/>
  <c r="O39" i="1"/>
  <c r="O40" i="1"/>
  <c r="O41" i="1"/>
  <c r="O42" i="1"/>
  <c r="O44" i="1"/>
  <c r="O43" i="1"/>
  <c r="O45" i="1"/>
  <c r="O46" i="1"/>
  <c r="O48" i="1"/>
  <c r="O47" i="1"/>
  <c r="O49" i="1"/>
  <c r="O52" i="1"/>
  <c r="O51" i="1"/>
  <c r="O50" i="1"/>
  <c r="O53" i="1"/>
  <c r="O54" i="1"/>
  <c r="O56" i="1"/>
  <c r="O55" i="1"/>
  <c r="O57" i="1"/>
  <c r="O61" i="1"/>
  <c r="O60" i="1"/>
  <c r="O59" i="1"/>
  <c r="O58" i="1"/>
  <c r="O62" i="1"/>
  <c r="O64" i="1"/>
  <c r="O63" i="1"/>
  <c r="O65" i="1"/>
  <c r="O66" i="1"/>
  <c r="O68" i="1"/>
  <c r="O67" i="1"/>
  <c r="O70" i="1"/>
  <c r="O69" i="1"/>
  <c r="O71" i="1"/>
  <c r="O72" i="1"/>
  <c r="O74" i="1"/>
  <c r="O73" i="1"/>
  <c r="O77" i="1"/>
  <c r="O76" i="1"/>
  <c r="O75" i="1"/>
  <c r="O79" i="1"/>
  <c r="O78" i="1"/>
  <c r="O80" i="1"/>
  <c r="O82" i="1"/>
  <c r="O81" i="1"/>
  <c r="O85" i="1"/>
  <c r="O84" i="1"/>
  <c r="O83" i="1"/>
  <c r="O86" i="1"/>
  <c r="O87" i="1"/>
  <c r="O89" i="1"/>
  <c r="O88" i="1"/>
  <c r="O90" i="1"/>
  <c r="O93" i="1"/>
  <c r="O92" i="1"/>
  <c r="O91" i="1"/>
  <c r="O97" i="1"/>
  <c r="O96" i="1"/>
  <c r="O95" i="1"/>
  <c r="O94" i="1"/>
  <c r="O101" i="1"/>
  <c r="O100" i="1"/>
  <c r="O99" i="1"/>
  <c r="O98" i="1"/>
  <c r="O103" i="1"/>
  <c r="O102" i="1"/>
  <c r="O104" i="1"/>
  <c r="O106" i="1"/>
  <c r="O105" i="1"/>
  <c r="O108" i="1"/>
  <c r="O107" i="1"/>
  <c r="O110" i="1"/>
  <c r="O109" i="1"/>
  <c r="O112" i="1"/>
  <c r="O111" i="1"/>
  <c r="O115" i="1"/>
  <c r="O114" i="1"/>
  <c r="O113" i="1"/>
  <c r="O116" i="1"/>
  <c r="O118" i="1"/>
  <c r="O117" i="1"/>
  <c r="O121" i="1"/>
  <c r="O120" i="1"/>
  <c r="O119" i="1"/>
  <c r="O122" i="1"/>
  <c r="O124" i="1"/>
  <c r="O123" i="1"/>
  <c r="O125" i="1"/>
  <c r="O126" i="1"/>
  <c r="O129" i="1"/>
  <c r="O128" i="1"/>
  <c r="O127" i="1"/>
  <c r="O130" i="1"/>
  <c r="O131" i="1"/>
  <c r="O132" i="1"/>
  <c r="O137" i="1"/>
  <c r="O136" i="1"/>
  <c r="O135" i="1"/>
  <c r="O134" i="1"/>
  <c r="O133" i="1"/>
  <c r="O139" i="1"/>
  <c r="O138" i="1"/>
  <c r="O141" i="1"/>
  <c r="O140" i="1"/>
  <c r="O144" i="1"/>
  <c r="O143" i="1"/>
  <c r="O142" i="1"/>
  <c r="O146" i="1"/>
  <c r="O145" i="1"/>
  <c r="O150" i="1"/>
  <c r="O149" i="1"/>
  <c r="O148" i="1"/>
  <c r="O147" i="1"/>
  <c r="O153" i="1"/>
  <c r="O152" i="1"/>
  <c r="O151" i="1"/>
  <c r="O154" i="1"/>
  <c r="O155" i="1"/>
  <c r="O157" i="1"/>
  <c r="O156" i="1"/>
  <c r="O161" i="1"/>
  <c r="O160" i="1"/>
  <c r="O159" i="1"/>
  <c r="O158" i="1"/>
  <c r="O165" i="1"/>
  <c r="O164" i="1"/>
  <c r="O163" i="1"/>
  <c r="O162" i="1"/>
  <c r="O168" i="1"/>
  <c r="O167" i="1"/>
  <c r="O166" i="1"/>
  <c r="O173" i="1"/>
  <c r="O172" i="1"/>
  <c r="O171" i="1"/>
  <c r="O170" i="1"/>
  <c r="O169" i="1"/>
  <c r="O175" i="1"/>
  <c r="O174" i="1"/>
  <c r="O177" i="1"/>
  <c r="O176" i="1"/>
  <c r="O179" i="1"/>
  <c r="O178" i="1"/>
  <c r="O180" i="1"/>
  <c r="O182" i="1"/>
  <c r="O181" i="1"/>
  <c r="O184" i="1"/>
  <c r="O183" i="1"/>
  <c r="O185" i="1"/>
  <c r="O186" i="1"/>
  <c r="O187" i="1"/>
  <c r="O191" i="1"/>
  <c r="O190" i="1"/>
  <c r="O189" i="1"/>
  <c r="O188" i="1"/>
  <c r="O193" i="1"/>
  <c r="O192" i="1"/>
  <c r="O195" i="1"/>
  <c r="O194" i="1"/>
  <c r="O196" i="1"/>
  <c r="O198" i="1"/>
  <c r="O197" i="1"/>
  <c r="O201" i="1"/>
  <c r="O200" i="1"/>
  <c r="O199" i="1"/>
  <c r="O202" i="1"/>
  <c r="O205" i="1"/>
  <c r="O204" i="1"/>
  <c r="O203" i="1"/>
  <c r="O206" i="1"/>
  <c r="O207" i="1"/>
  <c r="O209" i="1"/>
  <c r="O208" i="1"/>
  <c r="O210" i="1"/>
  <c r="O211" i="1"/>
  <c r="O213" i="1"/>
  <c r="O212" i="1"/>
  <c r="O214" i="1"/>
  <c r="O216" i="1"/>
  <c r="O215" i="1"/>
  <c r="O217" i="1"/>
  <c r="O219" i="1"/>
  <c r="O218" i="1"/>
  <c r="O221" i="1"/>
  <c r="O220" i="1"/>
  <c r="O222" i="1"/>
  <c r="O225" i="1"/>
  <c r="O224" i="1"/>
  <c r="O223" i="1"/>
  <c r="O226" i="1"/>
  <c r="O227" i="1"/>
  <c r="O228" i="1"/>
  <c r="O229" i="1"/>
  <c r="O230" i="1"/>
  <c r="O232" i="1"/>
  <c r="O231" i="1"/>
  <c r="O233" i="1"/>
  <c r="O236" i="1"/>
  <c r="O235" i="1"/>
  <c r="O234" i="1"/>
  <c r="O237" i="1"/>
  <c r="O239" i="1"/>
  <c r="O238" i="1"/>
  <c r="O241" i="1"/>
  <c r="O240" i="1"/>
  <c r="O243" i="1"/>
  <c r="O242" i="1"/>
  <c r="O246" i="1"/>
  <c r="O245" i="1"/>
  <c r="O244" i="1"/>
  <c r="O249" i="1"/>
  <c r="O248" i="1"/>
  <c r="O247" i="1"/>
  <c r="O252" i="1"/>
  <c r="O251" i="1"/>
  <c r="O250" i="1"/>
  <c r="O255" i="1"/>
  <c r="O254" i="1"/>
  <c r="O253" i="1"/>
  <c r="O256" i="1"/>
  <c r="O259" i="1"/>
  <c r="O258" i="1"/>
  <c r="O257" i="1"/>
  <c r="O262" i="1"/>
  <c r="O261" i="1"/>
  <c r="O260" i="1"/>
  <c r="O265" i="1"/>
  <c r="O264" i="1"/>
  <c r="O263" i="1"/>
  <c r="O267" i="1"/>
  <c r="O266" i="1"/>
  <c r="O268" i="1"/>
  <c r="O269" i="1"/>
  <c r="O272" i="1"/>
  <c r="O271" i="1"/>
  <c r="O270" i="1"/>
  <c r="O273" i="1"/>
  <c r="O276" i="1"/>
  <c r="O275" i="1"/>
  <c r="O274" i="1"/>
  <c r="O277" i="1"/>
  <c r="O279" i="1"/>
  <c r="O278" i="1"/>
  <c r="O280" i="1"/>
  <c r="O281" i="1"/>
  <c r="O282" i="1"/>
  <c r="O285" i="1"/>
  <c r="O284" i="1"/>
  <c r="O283" i="1"/>
  <c r="O286" i="1"/>
  <c r="O287" i="1"/>
  <c r="O289" i="1"/>
  <c r="O288" i="1"/>
  <c r="O292" i="1"/>
  <c r="O291" i="1"/>
  <c r="O290" i="1"/>
  <c r="O293" i="1"/>
  <c r="O294" i="1"/>
  <c r="O295" i="1"/>
  <c r="O298" i="1"/>
  <c r="O297" i="1"/>
  <c r="O296" i="1"/>
  <c r="O299" i="1"/>
  <c r="O301" i="1"/>
  <c r="O300" i="1"/>
  <c r="O302" i="1"/>
  <c r="O304" i="1"/>
  <c r="O303" i="1"/>
  <c r="O306" i="1"/>
  <c r="O305" i="1"/>
  <c r="O307" i="1"/>
  <c r="O308" i="1"/>
  <c r="O309" i="1"/>
  <c r="O311" i="1"/>
  <c r="O310" i="1"/>
  <c r="O312" i="1"/>
  <c r="O313" i="1"/>
  <c r="O314" i="1"/>
  <c r="O315" i="1"/>
  <c r="O316" i="1"/>
  <c r="O317" i="1"/>
  <c r="O319" i="1"/>
  <c r="O318" i="1"/>
  <c r="O323" i="1"/>
  <c r="O322" i="1"/>
  <c r="O321" i="1"/>
  <c r="O320" i="1"/>
  <c r="O328" i="1"/>
  <c r="O327" i="1"/>
  <c r="O326" i="1"/>
  <c r="O325" i="1"/>
  <c r="O324" i="1"/>
  <c r="O330" i="1"/>
  <c r="O329" i="1"/>
  <c r="O332" i="1"/>
  <c r="O331" i="1"/>
  <c r="O333" i="1"/>
  <c r="O334" i="1"/>
  <c r="O336" i="1"/>
  <c r="O335" i="1"/>
  <c r="O337" i="1"/>
  <c r="O338" i="1"/>
  <c r="O339" i="1"/>
  <c r="O341" i="1"/>
  <c r="O340" i="1"/>
  <c r="O343" i="1"/>
  <c r="O342" i="1"/>
  <c r="O344" i="1"/>
  <c r="O347" i="1"/>
  <c r="O346" i="1"/>
  <c r="O345" i="1"/>
  <c r="O348" i="1"/>
  <c r="O349" i="1"/>
  <c r="O350" i="1"/>
  <c r="O351" i="1"/>
  <c r="O355" i="1"/>
  <c r="O354" i="1"/>
  <c r="O353" i="1"/>
  <c r="O352" i="1"/>
  <c r="O357" i="1"/>
  <c r="O356" i="1"/>
  <c r="O358" i="1"/>
  <c r="O360" i="1"/>
  <c r="O359" i="1"/>
  <c r="O361" i="1"/>
  <c r="O362" i="1"/>
  <c r="O364" i="1"/>
  <c r="O363" i="1"/>
  <c r="O365" i="1"/>
  <c r="O366" i="1"/>
  <c r="O367" i="1"/>
  <c r="O368" i="1"/>
  <c r="O370" i="1"/>
  <c r="O369" i="1"/>
  <c r="O371" i="1"/>
  <c r="O372" i="1"/>
  <c r="O374" i="1"/>
  <c r="O373" i="1"/>
  <c r="O376" i="1"/>
  <c r="O375" i="1"/>
  <c r="O378" i="1"/>
  <c r="O377" i="1"/>
  <c r="O380" i="1"/>
  <c r="O379" i="1"/>
  <c r="O381" i="1"/>
  <c r="O384" i="1"/>
  <c r="O383" i="1"/>
  <c r="O382" i="1"/>
  <c r="O385" i="1"/>
  <c r="O388" i="1"/>
  <c r="O387" i="1"/>
  <c r="O386" i="1"/>
  <c r="O392" i="1"/>
  <c r="O391" i="1"/>
  <c r="O390" i="1"/>
  <c r="O389" i="1"/>
  <c r="O394" i="1"/>
  <c r="O393" i="1"/>
  <c r="O398" i="1"/>
  <c r="O397" i="1"/>
  <c r="O396" i="1"/>
  <c r="O395" i="1"/>
  <c r="O402" i="1"/>
  <c r="O401" i="1"/>
  <c r="O400" i="1"/>
  <c r="O399" i="1"/>
  <c r="O404" i="1"/>
  <c r="O403" i="1"/>
  <c r="O405" i="1"/>
  <c r="O411" i="1"/>
  <c r="O410" i="1"/>
  <c r="O409" i="1"/>
  <c r="O408" i="1"/>
  <c r="O407" i="1"/>
  <c r="O406" i="1"/>
  <c r="O412" i="1"/>
  <c r="O414" i="1"/>
  <c r="O413" i="1"/>
  <c r="O420" i="1"/>
  <c r="O419" i="1"/>
  <c r="O418" i="1"/>
  <c r="O417" i="1"/>
  <c r="O416" i="1"/>
  <c r="O415" i="1"/>
  <c r="O422" i="1"/>
  <c r="O421" i="1"/>
  <c r="O423" i="1"/>
  <c r="O424" i="1"/>
  <c r="O427" i="1"/>
  <c r="O426" i="1"/>
  <c r="O425" i="1"/>
  <c r="O429" i="1"/>
  <c r="O428" i="1"/>
  <c r="O431" i="1"/>
  <c r="O430" i="1"/>
  <c r="O432" i="1"/>
  <c r="O433" i="1"/>
  <c r="O436" i="1"/>
  <c r="O435" i="1"/>
  <c r="O434" i="1"/>
  <c r="O438" i="1"/>
  <c r="O437" i="1"/>
  <c r="O440" i="1"/>
  <c r="O439" i="1"/>
  <c r="O441" i="1"/>
  <c r="O442" i="1"/>
  <c r="O444" i="1"/>
  <c r="O443" i="1"/>
  <c r="O446" i="1"/>
  <c r="O445" i="1"/>
  <c r="O451" i="1"/>
  <c r="O450" i="1"/>
  <c r="O449" i="1"/>
  <c r="O448" i="1"/>
  <c r="O447" i="1"/>
  <c r="O452" i="1"/>
  <c r="O456" i="1"/>
  <c r="O455" i="1"/>
  <c r="O454" i="1"/>
  <c r="O453" i="1"/>
  <c r="O457" i="1"/>
  <c r="O462" i="1"/>
  <c r="O461" i="1"/>
  <c r="O460" i="1"/>
  <c r="O459" i="1"/>
  <c r="O458" i="1"/>
  <c r="O463" i="1"/>
  <c r="O469" i="1"/>
  <c r="O468" i="1"/>
  <c r="O467" i="1"/>
  <c r="O466" i="1"/>
  <c r="O465" i="1"/>
  <c r="O464" i="1"/>
  <c r="O470" i="1"/>
  <c r="O473" i="1"/>
  <c r="O472" i="1"/>
  <c r="O471" i="1"/>
  <c r="O478" i="1"/>
  <c r="O477" i="1"/>
  <c r="O476" i="1"/>
  <c r="O475" i="1"/>
  <c r="O474" i="1"/>
  <c r="O484" i="1"/>
  <c r="O483" i="1"/>
  <c r="O482" i="1"/>
  <c r="O481" i="1"/>
  <c r="O480" i="1"/>
  <c r="O479" i="1"/>
  <c r="O486" i="1"/>
  <c r="O485" i="1"/>
  <c r="O493" i="1"/>
  <c r="O492" i="1"/>
  <c r="O491" i="1"/>
  <c r="O490" i="1"/>
  <c r="O489" i="1"/>
  <c r="O488" i="1"/>
  <c r="O487" i="1"/>
  <c r="O500" i="1"/>
  <c r="O499" i="1"/>
  <c r="O498" i="1"/>
  <c r="O497" i="1"/>
  <c r="O496" i="1"/>
  <c r="O495" i="1"/>
  <c r="O494" i="1"/>
  <c r="O505" i="1"/>
  <c r="O504" i="1"/>
  <c r="O503" i="1"/>
  <c r="O502" i="1"/>
  <c r="O501" i="1"/>
  <c r="O507" i="1"/>
  <c r="O506" i="1"/>
  <c r="O512" i="1"/>
  <c r="O511" i="1"/>
  <c r="O510" i="1"/>
  <c r="O509" i="1"/>
  <c r="O508" i="1"/>
  <c r="O514" i="1"/>
  <c r="O513" i="1"/>
  <c r="O516" i="1"/>
  <c r="O515" i="1"/>
  <c r="O521" i="1"/>
  <c r="O520" i="1"/>
  <c r="O519" i="1"/>
  <c r="O518" i="1"/>
  <c r="O517" i="1"/>
  <c r="O522" i="1"/>
  <c r="O524" i="1"/>
  <c r="O523" i="1"/>
  <c r="O526" i="1"/>
  <c r="O525" i="1"/>
  <c r="O527" i="1"/>
  <c r="O530" i="1"/>
  <c r="O529" i="1"/>
  <c r="O528" i="1"/>
  <c r="O533" i="1"/>
  <c r="O532" i="1"/>
  <c r="O531" i="1"/>
  <c r="O535" i="1"/>
  <c r="O534" i="1"/>
  <c r="O537" i="1"/>
  <c r="O536" i="1"/>
  <c r="O539" i="1"/>
  <c r="O538" i="1"/>
  <c r="O543" i="1"/>
  <c r="O542" i="1"/>
  <c r="O541" i="1"/>
  <c r="O540" i="1"/>
  <c r="O545" i="1"/>
  <c r="O544" i="1"/>
  <c r="O549" i="1"/>
  <c r="O548" i="1"/>
  <c r="O547" i="1"/>
  <c r="O546" i="1"/>
  <c r="O550" i="1"/>
  <c r="O551" i="1"/>
  <c r="O552" i="1"/>
  <c r="O553" i="1"/>
  <c r="O554" i="1"/>
  <c r="O555" i="1"/>
  <c r="O556" i="1"/>
  <c r="O558" i="1"/>
  <c r="O557" i="1"/>
  <c r="O560" i="1"/>
  <c r="O559" i="1"/>
  <c r="O562" i="1"/>
  <c r="O561" i="1"/>
  <c r="O563" i="1"/>
  <c r="O566" i="1"/>
  <c r="O565" i="1"/>
  <c r="O564" i="1"/>
  <c r="O571" i="1"/>
  <c r="O570" i="1"/>
  <c r="O569" i="1"/>
  <c r="O568" i="1"/>
  <c r="O567" i="1"/>
  <c r="O575" i="1"/>
  <c r="O574" i="1"/>
  <c r="O573" i="1"/>
  <c r="O572" i="1"/>
  <c r="O576" i="1"/>
  <c r="O578" i="1"/>
  <c r="O577" i="1"/>
  <c r="O580" i="1"/>
  <c r="O579" i="1"/>
  <c r="O583" i="1"/>
  <c r="O582" i="1"/>
  <c r="O581" i="1"/>
  <c r="O585" i="1"/>
  <c r="O584" i="1"/>
  <c r="O588" i="1"/>
  <c r="O587" i="1"/>
  <c r="O586" i="1"/>
  <c r="O589" i="1"/>
  <c r="O590" i="1"/>
  <c r="O593" i="1"/>
  <c r="O592" i="1"/>
  <c r="O591" i="1"/>
  <c r="O594" i="1"/>
  <c r="O596" i="1"/>
  <c r="O595" i="1"/>
  <c r="O597" i="1"/>
  <c r="O600" i="1"/>
  <c r="O599" i="1"/>
  <c r="O598" i="1"/>
  <c r="O602" i="1"/>
  <c r="O601" i="1"/>
  <c r="O604" i="1"/>
  <c r="O603" i="1"/>
  <c r="O607" i="1"/>
  <c r="O606" i="1"/>
  <c r="O605" i="1"/>
  <c r="O611" i="1"/>
  <c r="O610" i="1"/>
  <c r="O609" i="1"/>
  <c r="O608" i="1"/>
  <c r="O614" i="1"/>
  <c r="O613" i="1"/>
  <c r="O612" i="1"/>
  <c r="O619" i="1"/>
  <c r="O618" i="1"/>
  <c r="O617" i="1"/>
  <c r="O616" i="1"/>
  <c r="O615" i="1"/>
  <c r="O621" i="1"/>
  <c r="O620" i="1"/>
  <c r="O622" i="1"/>
  <c r="O627" i="1"/>
  <c r="O626" i="1"/>
  <c r="O625" i="1"/>
  <c r="O624" i="1"/>
  <c r="O623" i="1"/>
  <c r="O629" i="1"/>
  <c r="O628" i="1"/>
  <c r="O631" i="1"/>
  <c r="O630" i="1"/>
  <c r="O634" i="1"/>
  <c r="O633" i="1"/>
  <c r="O632" i="1"/>
  <c r="O636" i="1"/>
  <c r="O635" i="1"/>
  <c r="O637" i="1"/>
  <c r="O640" i="1"/>
  <c r="O639" i="1"/>
  <c r="O638" i="1"/>
  <c r="O641" i="1"/>
  <c r="O645" i="1"/>
  <c r="O644" i="1"/>
  <c r="O643" i="1"/>
  <c r="O642" i="1"/>
  <c r="O646" i="1"/>
  <c r="O649" i="1"/>
  <c r="O648" i="1"/>
  <c r="O647" i="1"/>
  <c r="O653" i="1"/>
  <c r="O652" i="1"/>
  <c r="O651" i="1"/>
  <c r="O650" i="1"/>
  <c r="O654" i="1"/>
  <c r="O656" i="1"/>
  <c r="O655" i="1"/>
  <c r="O660" i="1"/>
  <c r="O659" i="1"/>
  <c r="O658" i="1"/>
  <c r="O657" i="1"/>
  <c r="O665" i="1"/>
  <c r="O664" i="1"/>
  <c r="O663" i="1"/>
  <c r="O662" i="1"/>
  <c r="O661" i="1"/>
  <c r="O667" i="1"/>
  <c r="O666" i="1"/>
  <c r="O668" i="1"/>
  <c r="O669" i="1"/>
  <c r="O670" i="1"/>
  <c r="O671" i="1"/>
  <c r="O673" i="1"/>
  <c r="O672" i="1"/>
  <c r="O674" i="1"/>
  <c r="O677" i="1"/>
  <c r="O676" i="1"/>
  <c r="O675" i="1"/>
  <c r="O678" i="1"/>
  <c r="O679" i="1"/>
  <c r="O680" i="1"/>
  <c r="O681" i="1"/>
  <c r="O682" i="1"/>
  <c r="O684" i="1"/>
  <c r="O683" i="1"/>
  <c r="O685" i="1"/>
  <c r="O686" i="1"/>
  <c r="O687" i="1"/>
  <c r="O688" i="1"/>
  <c r="O689" i="1"/>
  <c r="O690" i="1"/>
  <c r="O692" i="1"/>
  <c r="O691" i="1"/>
  <c r="O694" i="1"/>
  <c r="O693" i="1"/>
  <c r="O695" i="1"/>
  <c r="O696" i="1"/>
  <c r="O697" i="1"/>
  <c r="O698" i="1"/>
  <c r="O699" i="1"/>
  <c r="O700" i="1"/>
  <c r="O702" i="1"/>
  <c r="O701" i="1"/>
  <c r="O704" i="1"/>
  <c r="O703" i="1"/>
  <c r="O707" i="1"/>
  <c r="O706" i="1"/>
  <c r="O705" i="1"/>
  <c r="O710" i="1"/>
  <c r="O709" i="1"/>
  <c r="O708" i="1"/>
  <c r="O712" i="1"/>
  <c r="O711" i="1"/>
  <c r="O714" i="1"/>
  <c r="O713" i="1"/>
  <c r="O718" i="1"/>
  <c r="O717" i="1"/>
  <c r="O716" i="1"/>
  <c r="O715" i="1"/>
  <c r="O719" i="1"/>
  <c r="O721" i="1"/>
  <c r="O720" i="1"/>
  <c r="O723" i="1"/>
  <c r="O722" i="1"/>
  <c r="O726" i="1"/>
  <c r="O725" i="1"/>
  <c r="O724" i="1"/>
  <c r="O727" i="1"/>
  <c r="O731" i="1"/>
  <c r="O730" i="1"/>
  <c r="O729" i="1"/>
  <c r="O728" i="1"/>
  <c r="O736" i="1"/>
  <c r="O735" i="1"/>
  <c r="O734" i="1"/>
  <c r="O733" i="1"/>
  <c r="O732" i="1"/>
  <c r="O738" i="1"/>
  <c r="O737" i="1"/>
  <c r="O740" i="1"/>
  <c r="O739" i="1"/>
  <c r="O741" i="1"/>
  <c r="O742" i="1"/>
  <c r="O743" i="1"/>
  <c r="O744" i="1"/>
  <c r="O745" i="1"/>
  <c r="O747" i="1"/>
  <c r="O746" i="1"/>
  <c r="O748" i="1"/>
  <c r="O750" i="1"/>
  <c r="O749" i="1"/>
  <c r="O753" i="1"/>
  <c r="O752" i="1"/>
  <c r="O751" i="1"/>
  <c r="O754" i="1"/>
  <c r="O755" i="1"/>
  <c r="O757" i="1"/>
  <c r="O756" i="1"/>
  <c r="O758" i="1"/>
  <c r="O759" i="1"/>
  <c r="O761" i="1"/>
  <c r="O760" i="1"/>
  <c r="O762" i="1"/>
  <c r="O763" i="1"/>
  <c r="O764" i="1"/>
  <c r="O765" i="1"/>
  <c r="O767" i="1"/>
  <c r="O766" i="1"/>
  <c r="O771" i="1"/>
  <c r="O770" i="1"/>
  <c r="O769" i="1"/>
  <c r="O768" i="1"/>
  <c r="O773" i="1"/>
  <c r="O772" i="1"/>
  <c r="O776" i="1"/>
  <c r="O775" i="1"/>
  <c r="O774" i="1"/>
  <c r="O778" i="1"/>
  <c r="O777" i="1"/>
  <c r="O780" i="1"/>
  <c r="O779" i="1"/>
  <c r="O784" i="1"/>
  <c r="O783" i="1"/>
  <c r="O782" i="1"/>
  <c r="O781" i="1"/>
  <c r="O786" i="1"/>
  <c r="O785" i="1"/>
  <c r="O787" i="1"/>
  <c r="O790" i="1"/>
  <c r="O789" i="1"/>
  <c r="O788" i="1"/>
  <c r="O793" i="1"/>
  <c r="O792" i="1"/>
  <c r="O791" i="1"/>
  <c r="O795" i="1"/>
  <c r="O794" i="1"/>
  <c r="O797" i="1"/>
  <c r="O796" i="1"/>
  <c r="O799" i="1"/>
  <c r="O798" i="1"/>
  <c r="O802" i="1"/>
  <c r="O801" i="1"/>
  <c r="O800" i="1"/>
  <c r="O810" i="1"/>
  <c r="O809" i="1"/>
  <c r="O808" i="1"/>
  <c r="O807" i="1"/>
  <c r="O806" i="1"/>
  <c r="O805" i="1"/>
  <c r="O804" i="1"/>
  <c r="O803" i="1"/>
  <c r="O812" i="1"/>
  <c r="O811" i="1"/>
  <c r="O813" i="1"/>
  <c r="O815" i="1"/>
  <c r="O814" i="1"/>
  <c r="O819" i="1"/>
  <c r="O818" i="1"/>
  <c r="O817" i="1"/>
  <c r="O816" i="1"/>
  <c r="O821" i="1"/>
  <c r="O820" i="1"/>
  <c r="O822" i="1"/>
  <c r="O824" i="1"/>
  <c r="O823" i="1"/>
  <c r="O825" i="1"/>
  <c r="O829" i="1"/>
  <c r="O828" i="1"/>
  <c r="O827" i="1"/>
  <c r="O826" i="1"/>
  <c r="O833" i="1"/>
  <c r="O832" i="1"/>
  <c r="O831" i="1"/>
  <c r="O830" i="1"/>
  <c r="O834" i="1"/>
  <c r="O837" i="1"/>
  <c r="O836" i="1"/>
  <c r="O835" i="1"/>
  <c r="O839" i="1"/>
  <c r="O838" i="1"/>
  <c r="O842" i="1"/>
  <c r="O841" i="1"/>
  <c r="O840" i="1"/>
  <c r="O845" i="1"/>
  <c r="O844" i="1"/>
  <c r="O843" i="1"/>
  <c r="O848" i="1"/>
  <c r="O847" i="1"/>
  <c r="O846" i="1"/>
  <c r="O851" i="1"/>
  <c r="O850" i="1"/>
  <c r="O849" i="1"/>
  <c r="O856" i="1"/>
  <c r="O855" i="1"/>
  <c r="O854" i="1"/>
  <c r="O853" i="1"/>
  <c r="O852" i="1"/>
  <c r="O860" i="1"/>
  <c r="O859" i="1"/>
  <c r="O858" i="1"/>
  <c r="O857" i="1"/>
  <c r="O862" i="1"/>
  <c r="O861" i="1"/>
  <c r="O863" i="1"/>
  <c r="O865" i="1"/>
  <c r="O864" i="1"/>
  <c r="O869" i="1"/>
  <c r="O868" i="1"/>
  <c r="O867" i="1"/>
  <c r="O866" i="1"/>
  <c r="O871" i="1"/>
  <c r="O870" i="1"/>
  <c r="O873" i="1"/>
  <c r="O872" i="1"/>
  <c r="O878" i="1"/>
  <c r="O877" i="1"/>
  <c r="O876" i="1"/>
  <c r="O875" i="1"/>
  <c r="O874" i="1"/>
  <c r="O883" i="1"/>
  <c r="O882" i="1"/>
  <c r="O881" i="1"/>
  <c r="O880" i="1"/>
  <c r="O879" i="1"/>
  <c r="O884" i="1"/>
  <c r="O885" i="1"/>
  <c r="O888" i="1"/>
  <c r="O887" i="1"/>
  <c r="O886" i="1"/>
  <c r="O889" i="1"/>
  <c r="O893" i="1"/>
  <c r="O892" i="1"/>
  <c r="O891" i="1"/>
  <c r="O890" i="1"/>
  <c r="O897" i="1"/>
  <c r="O896" i="1"/>
  <c r="O895" i="1"/>
  <c r="O894" i="1"/>
  <c r="O903" i="1"/>
  <c r="O902" i="1"/>
  <c r="O901" i="1"/>
  <c r="O900" i="1"/>
  <c r="O899" i="1"/>
  <c r="O898" i="1"/>
  <c r="O905" i="1"/>
  <c r="O904" i="1"/>
  <c r="O908" i="1"/>
  <c r="O907" i="1"/>
  <c r="O906" i="1"/>
  <c r="O912" i="1"/>
  <c r="O911" i="1"/>
  <c r="O910" i="1"/>
  <c r="O909" i="1"/>
  <c r="O917" i="1"/>
  <c r="O916" i="1"/>
  <c r="O915" i="1"/>
  <c r="O914" i="1"/>
  <c r="O913" i="1"/>
  <c r="O920" i="1"/>
  <c r="O919" i="1"/>
  <c r="O918" i="1"/>
  <c r="O924" i="1"/>
  <c r="O923" i="1"/>
  <c r="O922" i="1"/>
  <c r="O921" i="1"/>
  <c r="O928" i="1"/>
  <c r="O927" i="1"/>
  <c r="O926" i="1"/>
  <c r="O925" i="1"/>
  <c r="O929" i="1"/>
  <c r="O931" i="1"/>
  <c r="O930" i="1"/>
  <c r="O932" i="1"/>
  <c r="O938" i="1"/>
  <c r="O937" i="1"/>
  <c r="O936" i="1"/>
  <c r="O935" i="1"/>
  <c r="O934" i="1"/>
  <c r="O933" i="1"/>
  <c r="O942" i="1"/>
  <c r="O941" i="1"/>
  <c r="O940" i="1"/>
  <c r="O939" i="1"/>
  <c r="O947" i="1"/>
  <c r="O946" i="1"/>
  <c r="O945" i="1"/>
  <c r="O944" i="1"/>
  <c r="O943" i="1"/>
  <c r="O948" i="1"/>
  <c r="O950" i="1"/>
  <c r="O949" i="1"/>
  <c r="O955" i="1"/>
  <c r="O954" i="1"/>
  <c r="O953" i="1"/>
  <c r="O952" i="1"/>
  <c r="O951" i="1"/>
  <c r="O961" i="1"/>
  <c r="O960" i="1"/>
  <c r="O959" i="1"/>
  <c r="O958" i="1"/>
  <c r="O957" i="1"/>
  <c r="O956" i="1"/>
  <c r="O962" i="1"/>
  <c r="O967" i="1"/>
  <c r="O966" i="1"/>
  <c r="O965" i="1"/>
  <c r="O964" i="1"/>
  <c r="O963" i="1"/>
  <c r="O968" i="1"/>
  <c r="O970" i="1"/>
  <c r="O969" i="1"/>
  <c r="O972" i="1"/>
  <c r="O971" i="1"/>
  <c r="O973" i="1"/>
  <c r="O974" i="1"/>
  <c r="O975" i="1"/>
  <c r="O976" i="1"/>
  <c r="O978" i="1"/>
  <c r="O977" i="1"/>
  <c r="O980" i="1"/>
  <c r="O979" i="1"/>
  <c r="O982" i="1"/>
  <c r="O981" i="1"/>
  <c r="O984" i="1"/>
  <c r="O983" i="1"/>
  <c r="O985" i="1"/>
  <c r="O988" i="1"/>
  <c r="O987" i="1"/>
  <c r="O986" i="1"/>
  <c r="O989" i="1"/>
  <c r="O990" i="1"/>
  <c r="O993" i="1"/>
  <c r="O992" i="1"/>
  <c r="O991" i="1"/>
  <c r="O996" i="1"/>
  <c r="O995" i="1"/>
  <c r="O994" i="1"/>
  <c r="O998" i="1"/>
  <c r="O997" i="1"/>
  <c r="O1001" i="1"/>
  <c r="O1000" i="1"/>
  <c r="O999" i="1"/>
  <c r="O1006" i="1"/>
  <c r="O1005" i="1"/>
  <c r="O1004" i="1"/>
  <c r="O1003" i="1"/>
  <c r="O1002" i="1"/>
  <c r="O1007" i="1"/>
  <c r="O1008" i="1"/>
  <c r="O1010" i="1"/>
  <c r="O1009" i="1"/>
  <c r="O1012" i="1"/>
  <c r="O1011" i="1"/>
  <c r="O1013" i="1"/>
  <c r="O1017" i="1"/>
  <c r="O1016" i="1"/>
  <c r="O1015" i="1"/>
  <c r="O1014" i="1"/>
  <c r="O1019" i="1"/>
  <c r="O1018" i="1"/>
  <c r="O1022" i="1"/>
  <c r="O1021" i="1"/>
  <c r="O1020" i="1"/>
  <c r="O1023" i="1"/>
  <c r="O1024" i="1"/>
  <c r="O1025" i="1"/>
  <c r="O1028" i="1"/>
  <c r="O1027" i="1"/>
  <c r="O1026" i="1"/>
  <c r="O1030" i="1"/>
  <c r="O1029" i="1"/>
  <c r="O1036" i="1"/>
  <c r="O1035" i="1"/>
  <c r="O1034" i="1"/>
  <c r="O1033" i="1"/>
  <c r="O1032" i="1"/>
  <c r="O1031" i="1"/>
  <c r="O1038" i="1"/>
  <c r="O1037" i="1"/>
  <c r="O1039" i="1"/>
  <c r="O1046" i="1"/>
  <c r="O1045" i="1"/>
  <c r="O1044" i="1"/>
  <c r="O1043" i="1"/>
  <c r="O1042" i="1"/>
  <c r="O1041" i="1"/>
  <c r="O1040" i="1"/>
  <c r="O1053" i="1"/>
  <c r="O1052" i="1"/>
  <c r="O1051" i="1"/>
  <c r="O1050" i="1"/>
  <c r="O1049" i="1"/>
  <c r="O1048" i="1"/>
  <c r="O1047" i="1"/>
  <c r="O1054" i="1"/>
  <c r="O1055" i="1"/>
  <c r="O1058" i="1"/>
  <c r="O1057" i="1"/>
  <c r="O1056" i="1"/>
  <c r="O1060" i="1"/>
  <c r="O1059" i="1"/>
  <c r="O1064" i="1"/>
  <c r="O1063" i="1"/>
  <c r="O1062" i="1"/>
  <c r="O1061" i="1"/>
  <c r="O1068" i="1"/>
  <c r="O1067" i="1"/>
  <c r="O1066" i="1"/>
  <c r="O1065" i="1"/>
  <c r="O1072" i="1"/>
  <c r="O1071" i="1"/>
  <c r="O1070" i="1"/>
  <c r="O1069" i="1"/>
  <c r="O1073" i="1"/>
  <c r="O1076" i="1"/>
  <c r="O1075" i="1"/>
  <c r="O1074" i="1"/>
  <c r="O1080" i="1"/>
  <c r="O1079" i="1"/>
  <c r="O1078" i="1"/>
  <c r="O1077" i="1"/>
  <c r="O1081" i="1"/>
  <c r="O1085" i="1"/>
  <c r="O1084" i="1"/>
  <c r="O1083" i="1"/>
  <c r="O1082" i="1"/>
  <c r="O1087" i="1"/>
  <c r="O1086" i="1"/>
  <c r="O1092" i="1"/>
  <c r="O1091" i="1"/>
  <c r="O1090" i="1"/>
  <c r="O1089" i="1"/>
  <c r="O1088" i="1"/>
  <c r="O1095" i="1"/>
  <c r="O1094" i="1"/>
  <c r="O1093" i="1"/>
  <c r="O1097" i="1"/>
  <c r="O1096" i="1"/>
  <c r="O1098" i="1"/>
  <c r="O1101" i="1"/>
  <c r="O1100" i="1"/>
  <c r="O1099" i="1"/>
  <c r="O1102" i="1"/>
  <c r="O1104" i="1"/>
  <c r="O1103" i="1"/>
  <c r="O1105" i="1"/>
  <c r="O1106" i="1"/>
  <c r="O1107" i="1"/>
  <c r="O1109" i="1"/>
  <c r="O1108" i="1"/>
  <c r="O1111" i="1"/>
  <c r="O1110" i="1"/>
  <c r="O1112" i="1"/>
  <c r="O1113" i="1"/>
  <c r="O1114" i="1"/>
  <c r="O1117" i="1"/>
  <c r="O1116" i="1"/>
  <c r="O1115" i="1"/>
  <c r="O1119" i="1"/>
  <c r="O1118" i="1"/>
  <c r="O1120" i="1"/>
  <c r="O1121" i="1"/>
  <c r="O1124" i="1"/>
  <c r="O1123" i="1"/>
  <c r="O1122" i="1"/>
  <c r="O1128" i="1"/>
  <c r="O1127" i="1"/>
  <c r="O1126" i="1"/>
  <c r="O1125" i="1"/>
  <c r="O1133" i="1"/>
  <c r="O1132" i="1"/>
  <c r="O1131" i="1"/>
  <c r="O1130" i="1"/>
  <c r="O1129" i="1"/>
  <c r="O1135" i="1"/>
  <c r="O1134" i="1"/>
  <c r="O1136" i="1"/>
  <c r="O1137" i="1"/>
  <c r="O1138" i="1"/>
  <c r="O1139" i="1"/>
  <c r="O1140" i="1"/>
  <c r="O1142" i="1"/>
  <c r="O1141" i="1"/>
  <c r="O1143" i="1"/>
  <c r="O1145" i="1"/>
  <c r="O1144" i="1"/>
  <c r="O1146" i="1"/>
  <c r="O1148" i="1"/>
  <c r="O1147" i="1"/>
  <c r="O1150" i="1"/>
  <c r="O1149" i="1"/>
  <c r="O1151" i="1"/>
  <c r="O1156" i="1"/>
  <c r="O1155" i="1"/>
  <c r="O1154" i="1"/>
  <c r="O1153" i="1"/>
  <c r="O1152" i="1"/>
  <c r="O1157" i="1"/>
  <c r="O1158" i="1"/>
  <c r="O1160" i="1"/>
  <c r="O1159" i="1"/>
  <c r="O1161" i="1"/>
  <c r="O1163" i="1"/>
  <c r="O1162" i="1"/>
  <c r="O1164" i="1"/>
  <c r="O1166" i="1"/>
  <c r="O1165" i="1"/>
  <c r="O1167" i="1"/>
  <c r="O1169" i="1"/>
  <c r="O1168" i="1"/>
  <c r="O1171" i="1"/>
  <c r="O1170" i="1"/>
  <c r="O1174" i="1"/>
  <c r="O1173" i="1"/>
  <c r="O1172" i="1"/>
  <c r="O1175" i="1"/>
  <c r="O1178" i="1"/>
  <c r="O1177" i="1"/>
  <c r="O1176" i="1"/>
  <c r="O1179" i="1"/>
  <c r="O1181" i="1"/>
  <c r="O1180" i="1"/>
  <c r="O1183" i="1"/>
  <c r="O1182" i="1"/>
  <c r="O1188" i="1"/>
  <c r="O1187" i="1"/>
  <c r="O1186" i="1"/>
  <c r="O1185" i="1"/>
  <c r="O1184" i="1"/>
  <c r="O1193" i="1"/>
  <c r="O1192" i="1"/>
  <c r="O1191" i="1"/>
  <c r="O1190" i="1"/>
  <c r="O1189" i="1"/>
  <c r="O1195" i="1"/>
  <c r="O1194" i="1"/>
  <c r="O1198" i="1"/>
  <c r="O1197" i="1"/>
  <c r="O1196" i="1"/>
  <c r="O1200" i="1"/>
  <c r="O1199" i="1"/>
  <c r="O1201" i="1"/>
  <c r="O1202" i="1"/>
  <c r="O1203" i="1"/>
  <c r="O1204" i="1"/>
  <c r="O1206" i="1"/>
  <c r="O1205" i="1"/>
  <c r="O1208" i="1"/>
  <c r="O1207" i="1"/>
  <c r="O1211" i="1"/>
  <c r="O1210" i="1"/>
  <c r="O1209" i="1"/>
  <c r="O1213" i="1"/>
  <c r="O1212" i="1"/>
  <c r="O1214" i="1"/>
  <c r="O1216" i="1"/>
  <c r="O1215" i="1"/>
  <c r="O1217" i="1"/>
  <c r="O1221" i="1"/>
  <c r="O1220" i="1"/>
  <c r="O1219" i="1"/>
  <c r="O1218" i="1"/>
  <c r="O1224" i="1"/>
  <c r="O1223" i="1"/>
  <c r="O1222" i="1"/>
  <c r="O1225" i="1"/>
  <c r="O1226" i="1"/>
  <c r="O1228" i="1"/>
  <c r="O1227" i="1"/>
  <c r="O1231" i="1"/>
  <c r="O1230" i="1"/>
  <c r="O1229" i="1"/>
  <c r="O1234" i="1"/>
  <c r="O1233" i="1"/>
  <c r="O1232" i="1"/>
  <c r="O1238" i="1"/>
  <c r="O1237" i="1"/>
  <c r="O1236" i="1"/>
  <c r="O1235" i="1"/>
  <c r="O1240" i="1"/>
  <c r="O1239" i="1"/>
  <c r="O1244" i="1"/>
  <c r="O1243" i="1"/>
  <c r="O1242" i="1"/>
  <c r="O1241" i="1"/>
  <c r="O1252" i="1"/>
  <c r="O1251" i="1"/>
  <c r="O1250" i="1"/>
  <c r="O1249" i="1"/>
  <c r="O1248" i="1"/>
  <c r="O1247" i="1"/>
  <c r="O1246" i="1"/>
  <c r="O1245" i="1"/>
  <c r="O1253" i="1"/>
  <c r="O1255" i="1"/>
  <c r="O1254" i="1"/>
  <c r="O1256" i="1"/>
  <c r="O1262" i="1"/>
  <c r="O1261" i="1"/>
  <c r="O1260" i="1"/>
  <c r="O1259" i="1"/>
  <c r="O1258" i="1"/>
  <c r="O1257" i="1"/>
  <c r="O1263" i="1"/>
  <c r="O1267" i="1"/>
  <c r="O1266" i="1"/>
  <c r="O1265" i="1"/>
  <c r="O1264" i="1"/>
  <c r="O1272" i="1"/>
  <c r="O1271" i="1"/>
  <c r="O1270" i="1"/>
  <c r="O1269" i="1"/>
  <c r="O1268" i="1"/>
  <c r="O1275" i="1"/>
  <c r="O1274" i="1"/>
  <c r="O1273" i="1"/>
  <c r="O1277" i="1"/>
  <c r="O1276" i="1"/>
  <c r="O1278" i="1"/>
  <c r="O1280" i="1"/>
  <c r="O1279" i="1"/>
  <c r="O1285" i="1"/>
  <c r="O1284" i="1"/>
  <c r="O1283" i="1"/>
  <c r="O1282" i="1"/>
  <c r="O1281" i="1"/>
  <c r="O1289" i="1"/>
  <c r="O1288" i="1"/>
  <c r="O1287" i="1"/>
  <c r="O1286" i="1"/>
  <c r="O1291" i="1"/>
  <c r="O1290" i="1"/>
  <c r="O1296" i="1"/>
  <c r="O1295" i="1"/>
  <c r="O1294" i="1"/>
  <c r="O1293" i="1"/>
  <c r="O1292" i="1"/>
  <c r="O1299" i="1"/>
  <c r="O1298" i="1"/>
  <c r="O1297" i="1"/>
  <c r="O1300" i="1"/>
  <c r="O1302" i="1"/>
  <c r="O1301" i="1"/>
  <c r="O1307" i="1"/>
  <c r="O1306" i="1"/>
  <c r="O1305" i="1"/>
  <c r="O1304" i="1"/>
  <c r="O1303" i="1"/>
  <c r="O1309" i="1"/>
  <c r="O1308" i="1"/>
  <c r="O1313" i="1"/>
  <c r="O1312" i="1"/>
  <c r="O1311" i="1"/>
  <c r="O1310" i="1"/>
  <c r="O1314" i="1"/>
  <c r="O1315" i="1"/>
  <c r="O1317" i="1"/>
  <c r="O1316" i="1"/>
  <c r="O1321" i="1"/>
  <c r="O1320" i="1"/>
  <c r="O1319" i="1"/>
  <c r="O1318" i="1"/>
  <c r="O1326" i="1"/>
  <c r="O1325" i="1"/>
  <c r="O1324" i="1"/>
  <c r="O1323" i="1"/>
  <c r="O1322" i="1"/>
  <c r="O1332" i="1"/>
  <c r="O1331" i="1"/>
  <c r="O1330" i="1"/>
  <c r="O1329" i="1"/>
  <c r="O1328" i="1"/>
  <c r="O1327" i="1"/>
  <c r="O1335" i="1"/>
  <c r="O1334" i="1"/>
  <c r="O1333" i="1"/>
  <c r="O1341" i="1"/>
  <c r="O1340" i="1"/>
  <c r="O1339" i="1"/>
  <c r="O1338" i="1"/>
  <c r="O1337" i="1"/>
  <c r="O1336" i="1"/>
  <c r="O1343" i="1"/>
  <c r="O1342" i="1"/>
  <c r="O1344" i="1"/>
  <c r="O1350" i="1"/>
  <c r="O1349" i="1"/>
  <c r="O1348" i="1"/>
  <c r="O1347" i="1"/>
  <c r="O1346" i="1"/>
  <c r="O1345" i="1"/>
  <c r="O1354" i="1"/>
  <c r="O1353" i="1"/>
  <c r="O1352" i="1"/>
  <c r="O1351" i="1"/>
  <c r="O1357" i="1"/>
  <c r="O1356" i="1"/>
  <c r="O1355" i="1"/>
  <c r="O1362" i="1"/>
  <c r="O1361" i="1"/>
  <c r="O1360" i="1"/>
  <c r="O1359" i="1"/>
  <c r="O1358" i="1"/>
  <c r="O1367" i="1"/>
  <c r="O1366" i="1"/>
  <c r="O1365" i="1"/>
  <c r="O1364" i="1"/>
  <c r="O1363" i="1"/>
  <c r="O1369" i="1"/>
  <c r="O1368" i="1"/>
  <c r="O1370" i="1"/>
  <c r="O1371" i="1"/>
  <c r="O1373" i="1"/>
  <c r="O1372" i="1"/>
  <c r="O1375" i="1"/>
  <c r="O1374" i="1"/>
  <c r="O1377" i="1"/>
  <c r="O1376" i="1"/>
  <c r="O1380" i="1"/>
  <c r="O1379" i="1"/>
  <c r="O1378" i="1"/>
  <c r="O1381" i="1"/>
  <c r="O1385" i="1"/>
  <c r="O1384" i="1"/>
  <c r="O1383" i="1"/>
  <c r="O1382" i="1"/>
  <c r="O1387" i="1"/>
  <c r="O1386" i="1"/>
  <c r="O1389" i="1"/>
  <c r="O1388" i="1"/>
  <c r="O1390" i="1"/>
  <c r="O1391" i="1"/>
  <c r="O1392" i="1"/>
  <c r="O1394" i="1"/>
  <c r="O1393" i="1"/>
  <c r="O1396" i="1"/>
  <c r="O1395" i="1"/>
  <c r="O1397" i="1"/>
  <c r="O1399" i="1"/>
  <c r="O1398" i="1"/>
  <c r="O1400" i="1"/>
  <c r="O1402" i="1"/>
  <c r="O1401" i="1"/>
  <c r="O1403" i="1"/>
  <c r="O1404" i="1"/>
</calcChain>
</file>

<file path=xl/sharedStrings.xml><?xml version="1.0" encoding="utf-8"?>
<sst xmlns="http://schemas.openxmlformats.org/spreadsheetml/2006/main" count="12640" uniqueCount="4256">
  <si>
    <t>登録番号</t>
  </si>
  <si>
    <t>都道府県</t>
  </si>
  <si>
    <t>会場名</t>
  </si>
  <si>
    <t>カテゴリー</t>
  </si>
  <si>
    <t>講習(会)タイトル</t>
  </si>
  <si>
    <t>長崎県</t>
  </si>
  <si>
    <t>医療倫理 ( 臨床倫理 ､ 研究倫理 ､ 生命倫理 )</t>
  </si>
  <si>
    <t>臨床倫理研修会</t>
  </si>
  <si>
    <t>群馬県</t>
  </si>
  <si>
    <t>医療安全</t>
  </si>
  <si>
    <t>滋賀県</t>
  </si>
  <si>
    <t>栃木県</t>
  </si>
  <si>
    <t>前橋赤十字病院　講堂</t>
  </si>
  <si>
    <t>感染対策</t>
  </si>
  <si>
    <t>抗菌薬適正使用講演会</t>
  </si>
  <si>
    <t>田村　直人</t>
  </si>
  <si>
    <t>na-tamura@maebashi.jrc.or.jp</t>
  </si>
  <si>
    <t>XXXX-200309-1-231-29-01</t>
  </si>
  <si>
    <t>奈良県</t>
  </si>
  <si>
    <t>市立奈良病院　会議室5</t>
  </si>
  <si>
    <t>2019年度第４回院内感染対策講演会</t>
  </si>
  <si>
    <t>高木　章吾</t>
  </si>
  <si>
    <t>s-takagi@nara-jadecom.jp</t>
  </si>
  <si>
    <t>岩手県</t>
  </si>
  <si>
    <t>anzen-office@j.iwate-med.ac.jp</t>
  </si>
  <si>
    <t>千葉県</t>
  </si>
  <si>
    <t>千葉医療センター３階研修室</t>
  </si>
  <si>
    <t>小西　由季</t>
  </si>
  <si>
    <t>konishi.yuki.gp@mail.hosp.go.jp</t>
  </si>
  <si>
    <t>愛知県</t>
  </si>
  <si>
    <t>だいどうクリニック　5階講堂</t>
  </si>
  <si>
    <t>伊澤　啓生</t>
  </si>
  <si>
    <t>h-isawa@daidohp.or.jp</t>
  </si>
  <si>
    <t>あいち小児保健医療総合センター　大会議室</t>
  </si>
  <si>
    <t>神奈川県</t>
  </si>
  <si>
    <t>公立大学法人　横浜市立大学附属市民総合医療センター　本館6階会議室</t>
  </si>
  <si>
    <t>富安　光世</t>
  </si>
  <si>
    <t>skensyu@yokohama-cu.ac.jp</t>
  </si>
  <si>
    <t>兵庫県</t>
  </si>
  <si>
    <t>兵庫県立淡路医療センター大会議室</t>
  </si>
  <si>
    <t>小山　隆司</t>
  </si>
  <si>
    <t>Awaji_hos@pref.hyogo.lg.jp</t>
  </si>
  <si>
    <t>佐賀県</t>
  </si>
  <si>
    <t>佐賀県医療センター好生館　多目的ホール</t>
  </si>
  <si>
    <t>XXXX-200323-1-231-34-01</t>
  </si>
  <si>
    <t>広島県</t>
  </si>
  <si>
    <t>庄原赤十字病院　講義室</t>
  </si>
  <si>
    <t>院内感染防止対策委員会・抗菌薬適正使用チーム（ＡＳＴ）合同研修会</t>
  </si>
  <si>
    <t>足羽　晶子</t>
  </si>
  <si>
    <t>soumu@shobara.jrc.or.jp</t>
  </si>
  <si>
    <t>XXXX-200324-1-331-34-02</t>
  </si>
  <si>
    <t>市立三次中央病院大講堂</t>
  </si>
  <si>
    <t>市立三次中央病院緩和ケア公開研修会</t>
  </si>
  <si>
    <t>永澤 昌</t>
  </si>
  <si>
    <t>a.nagasawa1463@city.miyoshi.hiroshima.jp</t>
  </si>
  <si>
    <t>XXXX-200325-1-331-09-01</t>
  </si>
  <si>
    <t>独立行政法人国立病院機構栃木医療ｾﾝﾀｰ　教育研修棟　講堂</t>
  </si>
  <si>
    <t>栃木医療センター　臨床倫理講習会</t>
  </si>
  <si>
    <t>小林　正昭</t>
  </si>
  <si>
    <t>kobayashi.masaaki.rs@mail.hosp.go.jp</t>
  </si>
  <si>
    <t>XXXX-200325-1-131-23-01</t>
  </si>
  <si>
    <t>名古屋掖済会病院　講堂</t>
  </si>
  <si>
    <t>医療安全講演会</t>
  </si>
  <si>
    <t>河野弘</t>
  </si>
  <si>
    <t>anzen@ekisai.or.jp</t>
  </si>
  <si>
    <t>soumuka-kensyu@jasanoko.or.jp</t>
  </si>
  <si>
    <t>XXXX-200327-1-131-13-01</t>
  </si>
  <si>
    <t>東京都</t>
  </si>
  <si>
    <t>日本医科大学多摩永山病院　C棟2階　集会室</t>
  </si>
  <si>
    <t>医療安全管理講習会</t>
  </si>
  <si>
    <t>大和元司</t>
  </si>
  <si>
    <t>nagayama-iak@nms.ac.jp</t>
  </si>
  <si>
    <t>XXXX-200401-1-331-13-01</t>
  </si>
  <si>
    <t>学校法人昭和大学16号館3階</t>
  </si>
  <si>
    <t>「昭和大学医療倫理講習会」</t>
  </si>
  <si>
    <t>本阿彌　敬一</t>
  </si>
  <si>
    <t>s-senkoui@ofc.showa-u.ac.jp</t>
  </si>
  <si>
    <t>XXXX-200401-1-731-13-01</t>
  </si>
  <si>
    <t>「昭和大学保健診療講習会」</t>
  </si>
  <si>
    <t>XXXX-200406-1-231-24-01</t>
  </si>
  <si>
    <t>三重県</t>
  </si>
  <si>
    <t>市立四日市病院研修センター</t>
  </si>
  <si>
    <t>市立四日市病院感染対策講習</t>
  </si>
  <si>
    <t>橋川　啓太</t>
  </si>
  <si>
    <t>byouinsoumu@city.yokkaichi.mie.jp</t>
  </si>
  <si>
    <t>XXXX-200406-1-131-24-01</t>
  </si>
  <si>
    <t>市立四日市病院医療安全研修</t>
  </si>
  <si>
    <t>白土　てる子</t>
  </si>
  <si>
    <t>anzen2@hospital.asahi.chiba.jp</t>
  </si>
  <si>
    <t>XXXX-200407-1-331-32-01</t>
  </si>
  <si>
    <t>島根県</t>
  </si>
  <si>
    <t>島根県立中央病院　大研修室</t>
  </si>
  <si>
    <t>医療倫理研修会</t>
  </si>
  <si>
    <t>島根県立中央病院　臨床教育・研修支援センター</t>
  </si>
  <si>
    <t>kouki@spch.izumo.shimane.jp</t>
  </si>
  <si>
    <t>京都府</t>
  </si>
  <si>
    <t>京都府立医科大学　図書館ホール</t>
  </si>
  <si>
    <t>XXXX-200513-1-331-34-01</t>
  </si>
  <si>
    <t>広島共立病院　5Fセミナールーム</t>
  </si>
  <si>
    <t>広島共立病院　オープンカンファレンス　特別講演（日本専門医機構認定共通講習）</t>
  </si>
  <si>
    <t>権藤正広</t>
  </si>
  <si>
    <t>renkei@hiroshimairyo.or.jp</t>
  </si>
  <si>
    <t>埼玉県</t>
  </si>
  <si>
    <t>XXXX-200514-1-231-28-01</t>
  </si>
  <si>
    <t>北播磨総合医療センター　大会議室</t>
  </si>
  <si>
    <t>2020年度　第1回感染研修会</t>
  </si>
  <si>
    <t>鬮橋　朱音</t>
  </si>
  <si>
    <t>drshien@kitahari-mc.jp</t>
  </si>
  <si>
    <t>山形県</t>
  </si>
  <si>
    <t>医療安全研修会</t>
  </si>
  <si>
    <t>静岡県</t>
  </si>
  <si>
    <t>i-anzen@chutoen-hp.shizuoka.jp</t>
  </si>
  <si>
    <t>茨城県</t>
  </si>
  <si>
    <t>XXXX-200525-1-131-14-01</t>
  </si>
  <si>
    <t>令和２年度　第１回医療安全講演会</t>
  </si>
  <si>
    <t>大阪府</t>
  </si>
  <si>
    <t>五十嵐康貴</t>
  </si>
  <si>
    <t>北海道</t>
  </si>
  <si>
    <t>医療法人 徳洲会 札幌東徳洲会病院センターホールABC</t>
  </si>
  <si>
    <t>臨床倫理セミナー</t>
  </si>
  <si>
    <t>千葉眞子</t>
  </si>
  <si>
    <t>m_chiba@higashi-tokushukai.or.jp</t>
  </si>
  <si>
    <t>XXXX-200603-1-131-13-02</t>
  </si>
  <si>
    <t>東京北医療センター　講堂および会議室</t>
  </si>
  <si>
    <t>2020年度　前期医療安全必修研修</t>
  </si>
  <si>
    <t>谷口　恵子</t>
  </si>
  <si>
    <t>tajimak@jadecom.jp</t>
  </si>
  <si>
    <t>臨床研究 ･ 臨床試験</t>
  </si>
  <si>
    <t>院内感染対策研修会</t>
  </si>
  <si>
    <t>大分県</t>
  </si>
  <si>
    <t>大分県立病院</t>
  </si>
  <si>
    <t>大分県立病院　講堂</t>
  </si>
  <si>
    <t>XXXX-200604-1-231-35-01</t>
  </si>
  <si>
    <t>山口県</t>
  </si>
  <si>
    <t>山口労災病院　図書棟講堂(主会場)、第一・第二会議室(同時遠隔配信)</t>
  </si>
  <si>
    <t>山口労災病院総務課　樽見</t>
  </si>
  <si>
    <t>somuk-yamaguchih@johas.go.jp</t>
  </si>
  <si>
    <t>岡山県</t>
  </si>
  <si>
    <t>津山中央病院　慈風会記念ホール</t>
  </si>
  <si>
    <t>重大医療事故発生時初期対応想定訓練</t>
  </si>
  <si>
    <t>黒本　真司</t>
  </si>
  <si>
    <t>s.kuromoto@tch.or.jp</t>
  </si>
  <si>
    <t>XXXX-200610-1-231-28-01</t>
  </si>
  <si>
    <t>兵庫県立西宮病院</t>
  </si>
  <si>
    <t>兵庫県立西宮病院　2020年度　第1回　院内感染対策講習会</t>
  </si>
  <si>
    <t>山本　美雪</t>
  </si>
  <si>
    <t>ict2016@hp.pref.hyogo.jp</t>
  </si>
  <si>
    <t>和歌山県</t>
  </si>
  <si>
    <t>腫瘍センター勉強会</t>
  </si>
  <si>
    <t>XXXX-200615-1-231-24-01</t>
  </si>
  <si>
    <t>伊勢赤十字病院　やまだホール</t>
  </si>
  <si>
    <t>感染対策研修</t>
  </si>
  <si>
    <t>石谷　操</t>
  </si>
  <si>
    <t>kenshu2@ise.jrc.or.jp</t>
  </si>
  <si>
    <t>東京医科歯科大学　鈴木章夫記念講堂</t>
  </si>
  <si>
    <t>医療安全管理研修</t>
  </si>
  <si>
    <t>kensyu_center.adm@tmd.ac.jp</t>
  </si>
  <si>
    <t>医療法人 徳洲会 札幌東徳洲会病院 センターホールABC</t>
  </si>
  <si>
    <t>千葉 眞子</t>
  </si>
  <si>
    <t>新潟県</t>
  </si>
  <si>
    <t>佐藤清美</t>
  </si>
  <si>
    <t>sato-kiyomi@ngt.saiseikai.or.jp</t>
  </si>
  <si>
    <t>2020年度　群馬大学医学部附属病院　医療安全職員研修</t>
  </si>
  <si>
    <t>c-center@ml.gunma-u.ac.jp</t>
  </si>
  <si>
    <t>XXXX-200623-1-231-16-01</t>
  </si>
  <si>
    <t>富山県</t>
  </si>
  <si>
    <t>富山大学杉谷キャンパス　医薬イノベーションセンター1F</t>
  </si>
  <si>
    <t>令和2年度第1回院内感染対策講習会</t>
  </si>
  <si>
    <t>山本善裕</t>
  </si>
  <si>
    <t>yamamoto@med.u-toyama.ac.jp</t>
  </si>
  <si>
    <t>XXXX-200623-1-331-12-01</t>
  </si>
  <si>
    <t>亀田総合病院　継続学習センター　研修室</t>
  </si>
  <si>
    <t>研究倫理講習会（日本専門医機構認定共通講習）</t>
  </si>
  <si>
    <t>河口　友美</t>
  </si>
  <si>
    <t>kawaguchi.yumi@kameda.jp</t>
  </si>
  <si>
    <t>XXXX-200624-1-131-22-01</t>
  </si>
  <si>
    <t>静岡市立清水病院　研修棟２階　講堂</t>
  </si>
  <si>
    <t>静岡市立清水病院　令和２年度第１回　医療安全研修会</t>
  </si>
  <si>
    <t>斉藤　賢泰</t>
  </si>
  <si>
    <t>saitou_bo@city.shizuoka.lg.jp</t>
  </si>
  <si>
    <t>XXXX-200625-1-131-35-01</t>
  </si>
  <si>
    <t>医療安全講習会</t>
  </si>
  <si>
    <t>XXXX-200625-1-131-12-01</t>
  </si>
  <si>
    <t>XXXX-200625-1-131-27-01</t>
  </si>
  <si>
    <t>関西医科大学総合医療センター</t>
  </si>
  <si>
    <t>関西医科大学総合医療センター南館2階臨床講堂</t>
  </si>
  <si>
    <t>梶原美絵</t>
  </si>
  <si>
    <t>anzen114@takii.kmu.ac.jp</t>
  </si>
  <si>
    <t>XXXX-200625-1-231-13-01</t>
  </si>
  <si>
    <t>独立行政法人国立病院機構災害医療センター 地域医療研修センター</t>
  </si>
  <si>
    <t>第1回院内感染対策講習会</t>
  </si>
  <si>
    <t>小林　幸子</t>
  </si>
  <si>
    <t>kobayashi.sachiko.dc@mail.hosp.go.jp</t>
  </si>
  <si>
    <t>XXXX-200630-1-231-11-01</t>
  </si>
  <si>
    <t>獨協医科大学埼玉医療センター　大会議室</t>
  </si>
  <si>
    <t>感染防止対策講演会</t>
  </si>
  <si>
    <t>頓所　真弓</t>
  </si>
  <si>
    <t>k-kenshu@dokkyomed.ac.jp</t>
  </si>
  <si>
    <t>XXXX-200630-1-231-12-01</t>
  </si>
  <si>
    <t>千葉西総合病院　アネックス館4F講堂</t>
  </si>
  <si>
    <t>感染管理講習会ー日本専門医機構認定共通講習会</t>
  </si>
  <si>
    <t>北森　亘</t>
  </si>
  <si>
    <t>tkitamori@chibanishi-hp.or.jp</t>
  </si>
  <si>
    <t>XXXX-200630-1-231-23-01</t>
  </si>
  <si>
    <t>2020年度第2回院内感染対策研修会</t>
  </si>
  <si>
    <t>XXXX-200701-1-231-22-01</t>
  </si>
  <si>
    <t>磐田市立総合病院　本館2階講堂</t>
  </si>
  <si>
    <t>感染対策教育研修会</t>
  </si>
  <si>
    <t>阿部　雅代</t>
  </si>
  <si>
    <t>a.masayo@hospital.iwata.shizuoka.jp</t>
  </si>
  <si>
    <t>XXXX-200702-1-231-14-01</t>
  </si>
  <si>
    <t>帝京大学医学部附属溝口病院　講義室6-1・6-2(1つの部屋)</t>
  </si>
  <si>
    <t>院内感染対策講習会</t>
  </si>
  <si>
    <t>内田尚宏</t>
  </si>
  <si>
    <t>m-jinji@teikyo-u.ac.jp</t>
  </si>
  <si>
    <t>XXXX-200703-1-131-29-01</t>
  </si>
  <si>
    <t>公益財団法人　天理よろづ相談所病院　外来診療棟5F講堂</t>
  </si>
  <si>
    <t>公益財団法人天理よろづ相談所病院</t>
  </si>
  <si>
    <t>ten-syomu@tenriyorozu.jp</t>
  </si>
  <si>
    <t>XXXX-200706-1-131-27-01</t>
  </si>
  <si>
    <t>地域医療機能推進機構 大阪病院　講堂</t>
  </si>
  <si>
    <t>堀 美和子</t>
  </si>
  <si>
    <t>hori-miwako1129@osaka.jcho.go.jp</t>
  </si>
  <si>
    <t>XXXX-200707-1-331-24-01</t>
  </si>
  <si>
    <t>必修講習　医療倫理(臨床倫理)</t>
  </si>
  <si>
    <t>XXXX-200709-1-331-01-01</t>
  </si>
  <si>
    <t>長野県</t>
  </si>
  <si>
    <t>XXXX-200709-1-231-27-01</t>
  </si>
  <si>
    <t>独立行政法人国立病院機構大阪南医療センター　大会議室</t>
  </si>
  <si>
    <t>第5回大阪南抗菌薬適正使用教育セミナー</t>
  </si>
  <si>
    <t>口開　大地</t>
  </si>
  <si>
    <t>kokai.daichi.ty@mail.hosp.go.jp</t>
  </si>
  <si>
    <t>XXXX-200710-1-331-35-01</t>
  </si>
  <si>
    <t>2020年度　第1回　臨床研究倫理講習会</t>
  </si>
  <si>
    <t>丸本　芳雄</t>
  </si>
  <si>
    <t>me223@yamaguchi-u.ac.jp</t>
  </si>
  <si>
    <t>XXXX-200711-1-331-22-01</t>
  </si>
  <si>
    <t>浜松市リハビリテーション病院　大会議室</t>
  </si>
  <si>
    <t>浜松臨床倫理セミナー</t>
  </si>
  <si>
    <t>横山　冬樹</t>
  </si>
  <si>
    <t>fuyuk@sis.seirei.or.jp</t>
  </si>
  <si>
    <t>XXXX-200714-1-331-23-01</t>
  </si>
  <si>
    <t>トヨタ記念病院　講堂</t>
  </si>
  <si>
    <t>ACP講演会</t>
  </si>
  <si>
    <t>中馬美由紀</t>
  </si>
  <si>
    <t>miyuki_chuma@mail.toyota.co.jp</t>
  </si>
  <si>
    <t>XXXX-200715-1-331-27-01</t>
  </si>
  <si>
    <t>関西医科大学附属病院　13階講堂</t>
  </si>
  <si>
    <t>第11回臨床研究等倫理講習会</t>
  </si>
  <si>
    <t>川嶋久美</t>
  </si>
  <si>
    <t>kmuccr@hirakata.kmu.ac.jp</t>
  </si>
  <si>
    <t>XXXX-200716-1-131-22-01</t>
  </si>
  <si>
    <t>医療安全教育研修会</t>
  </si>
  <si>
    <t>XXXX-200716-1-131-13-02</t>
  </si>
  <si>
    <t>榊原記念病院榊原ホール</t>
  </si>
  <si>
    <t>医療安全 講習会</t>
  </si>
  <si>
    <t>七里　守</t>
  </si>
  <si>
    <t>mnanasa@shi.heart.or.jp</t>
  </si>
  <si>
    <t>XXXX-200716-1-131-14-01</t>
  </si>
  <si>
    <t>リスクマネージメント研修会</t>
  </si>
  <si>
    <t>網野慶久</t>
  </si>
  <si>
    <t>y-amino@teikyo-u.ac.jp</t>
  </si>
  <si>
    <t>XXXX-200719-1-231-13-01</t>
  </si>
  <si>
    <t>国立成育医療センター　講堂</t>
  </si>
  <si>
    <t>第7回成育サマーセミナー</t>
  </si>
  <si>
    <t>増田路子</t>
  </si>
  <si>
    <t>masuda-mi@ncchd.go.jp</t>
  </si>
  <si>
    <t>第1回医療安全推進研修会</t>
  </si>
  <si>
    <t>XXXX-200721-1-131-13-01</t>
  </si>
  <si>
    <t>公益社団法人地域振興協会　練馬光が丘病院　大会議室</t>
  </si>
  <si>
    <t>医療安全必修研修</t>
  </si>
  <si>
    <t>羽深　洋子</t>
  </si>
  <si>
    <t>hikarianzen@jadecom.jp</t>
  </si>
  <si>
    <t>XXXX-200722-1-131-12-01</t>
  </si>
  <si>
    <t>地方独立行政法人　総合病院国保旭中央病院　しおさいホール</t>
  </si>
  <si>
    <t>医療事故発生時の対応</t>
  </si>
  <si>
    <t>XXXX-200727-1-131-23-01</t>
  </si>
  <si>
    <t>2020年度第1回医療安全研修会</t>
  </si>
  <si>
    <t>XXXX-200728-1-331-13-01</t>
  </si>
  <si>
    <t>医療倫理講習</t>
  </si>
  <si>
    <t>牛山　史子</t>
  </si>
  <si>
    <t>XXXX-200728-1-131-04-01</t>
  </si>
  <si>
    <t>宮城県</t>
  </si>
  <si>
    <t>大崎市民病院</t>
  </si>
  <si>
    <t>大崎市民病院  3階会議室</t>
  </si>
  <si>
    <t>日本専門医機構認定共通講習会「医療安全研修会」</t>
  </si>
  <si>
    <t>iryouanzen@h-osaki.jp</t>
  </si>
  <si>
    <t>XXXX-200728-1-331-12-02</t>
  </si>
  <si>
    <t>XXXX-200728-1-331-12-01</t>
  </si>
  <si>
    <t>XXXX-200730-1-331-23-01</t>
  </si>
  <si>
    <t>総合大雄会病院　10階講堂</t>
  </si>
  <si>
    <t>児童虐待の「見張り番」としての役割を担う為に　ー臨床倫理の側面から考えるー</t>
  </si>
  <si>
    <t>野田　貴代</t>
  </si>
  <si>
    <t>tnoda@daiyukai.or.jp</t>
  </si>
  <si>
    <t>XXXX-200804-1-331-01-01</t>
  </si>
  <si>
    <t>医療法人徳洲会　札幌東徳洲会病院 センターホールABC</t>
  </si>
  <si>
    <t>XXXX-200821-1-131-23-01</t>
  </si>
  <si>
    <t>XXXX-200904-1-131-36-01</t>
  </si>
  <si>
    <t>徳島県</t>
  </si>
  <si>
    <t>徳島県鳴門病院　３階大会議室</t>
  </si>
  <si>
    <t>阿川昌仁</t>
  </si>
  <si>
    <t>m_agawa@naruto-hsp.jp</t>
  </si>
  <si>
    <t>XXXX-200930-1-131-27-01</t>
  </si>
  <si>
    <t>（公財）日本生命済生会　日本生命病院　あったかふれあいホール</t>
  </si>
  <si>
    <t>木下　幹朗</t>
  </si>
  <si>
    <t>kinoshita.mikio@nissay-hp.or.jp</t>
  </si>
  <si>
    <t>山本　まゆみ</t>
  </si>
  <si>
    <t>ma3-y@oph.gr.jp</t>
  </si>
  <si>
    <t>XXXX-201128-1-131-10-01</t>
  </si>
  <si>
    <t>群馬大学医学部キャンパス 刀城会館</t>
  </si>
  <si>
    <t>質改善研究のすすめ　Quality Improvement Research -　日頃の改善活動を論文に</t>
  </si>
  <si>
    <t>群馬大学地域医療研究・教育センター</t>
  </si>
  <si>
    <t>XXXX-201128-1-331-10-01</t>
  </si>
  <si>
    <t>手術部業務と医療安全取組みの発信方法</t>
  </si>
  <si>
    <t>XXXX-200722-1-231-22-01</t>
  </si>
  <si>
    <t>浜松医科大学臨床講義　大講義室</t>
  </si>
  <si>
    <t>感染対策講習会</t>
  </si>
  <si>
    <t>浜松医科大学医事課医療安全推進係</t>
  </si>
  <si>
    <t>kansen@hama-med.ac.jp</t>
  </si>
  <si>
    <t>XXXX-200731-1-131-36-01</t>
  </si>
  <si>
    <t>徳島県立中央病院　３階　講堂</t>
  </si>
  <si>
    <t>医療安全セミナー</t>
  </si>
  <si>
    <t>前川正彦</t>
  </si>
  <si>
    <t>masa_m@tph.gr.jp</t>
  </si>
  <si>
    <t>宮崎県</t>
  </si>
  <si>
    <t>谷口司</t>
  </si>
  <si>
    <t>tsukasa_taniguchi@med.miyazaki-u.ac.jp</t>
  </si>
  <si>
    <t>XXXX-200731-1-331-01-01</t>
  </si>
  <si>
    <t>医療法人 徳洲会 札幌東徳洲会病院  センターホールABC</t>
  </si>
  <si>
    <t>XXXX-200820-1-331-22-01</t>
  </si>
  <si>
    <t>臨床倫理教育研修会</t>
  </si>
  <si>
    <t>XXXX-200820-1-231-14-01</t>
  </si>
  <si>
    <t>けいゆう病院13階大会議室</t>
  </si>
  <si>
    <t>日本専門医機構認定共通講習会</t>
  </si>
  <si>
    <t>鈴木　有希子</t>
  </si>
  <si>
    <t>rinshou-kenshu@keiyu-hospital.com</t>
  </si>
  <si>
    <t>XXXX-200821-1-331-12-01</t>
  </si>
  <si>
    <t>研究倫理講演会(日本専門医機構認定共通講習)</t>
  </si>
  <si>
    <t>XXXX-200911-2-231-22-01</t>
  </si>
  <si>
    <t>静岡市立清水病院 研修棟2階　講堂</t>
  </si>
  <si>
    <t>日本専門医機構認定共通講習会 「静岡市立清水病院　第41回（2020年度　第1回）院内感染対策研修会」</t>
  </si>
  <si>
    <t>渡邊　明子</t>
  </si>
  <si>
    <t>smz-hp-kansenbousi4@bz04.plala.or.jp</t>
  </si>
  <si>
    <t>XXXX-201005-1-331-01-01</t>
  </si>
  <si>
    <t>医療法人 徳洲会 札幌東徳洲会病院　センターホールABC</t>
  </si>
  <si>
    <t>XXXX-201019-1-132-22-01</t>
  </si>
  <si>
    <t>掛川市・袋井市病院企業団立中東遠総合医療センター大会議室A/B/C</t>
  </si>
  <si>
    <t>第2回医療安全研修会</t>
  </si>
  <si>
    <t>石田佳子</t>
  </si>
  <si>
    <t>XXXX-201029-1-731-13-01</t>
  </si>
  <si>
    <t>順天堂大学医学部附属練馬病院 2号館M2階 会議室1－1．2．3</t>
  </si>
  <si>
    <t>保険診療講習会</t>
  </si>
  <si>
    <t>李玲芝</t>
  </si>
  <si>
    <t>y.lee@juntendo-nerima.jp</t>
  </si>
  <si>
    <t>XXXX-201104-1-131-44-01</t>
  </si>
  <si>
    <t>令和２年度第２回大分県立病院医療安全管理研修会</t>
  </si>
  <si>
    <t>麻生　貴紀</t>
  </si>
  <si>
    <t>aso-takanori@pref.oita.lg.jp</t>
  </si>
  <si>
    <t>兵庫県立西宮病院　大会議室</t>
  </si>
  <si>
    <t>XXXX-200714-1-132-13-01</t>
  </si>
  <si>
    <t>東京医科歯科大学医学部付属病院　鈴木章夫記念講堂</t>
  </si>
  <si>
    <t>栗田　晃充</t>
  </si>
  <si>
    <t>XXXX-200806-1-231-28-01</t>
  </si>
  <si>
    <t>市立伊丹病院　くすのき講堂</t>
  </si>
  <si>
    <t>令和2年　第1回　感染対策研修会</t>
  </si>
  <si>
    <t>岸　美紀子</t>
  </si>
  <si>
    <t>itamiict@hosp.itami.hyogo.jp</t>
  </si>
  <si>
    <t>XXXX-200827-1-131-19-01</t>
  </si>
  <si>
    <t>山梨県</t>
  </si>
  <si>
    <t>国民健康保険富士吉田市立病院　あかげら</t>
  </si>
  <si>
    <t>本田　勇二</t>
  </si>
  <si>
    <t>byoin-soumu@fymh.jp</t>
  </si>
  <si>
    <t>XXXX-200903-1-231-41-01</t>
  </si>
  <si>
    <t>病院マネジメント推進会「院内感染対策研修会」</t>
  </si>
  <si>
    <t>内藤光三</t>
  </si>
  <si>
    <t>naitou-k@koseikan.jp</t>
  </si>
  <si>
    <t>XXXX-200904-1-331-27-01</t>
  </si>
  <si>
    <t>地域医療機能推進機構　大阪病院　講堂</t>
  </si>
  <si>
    <t>堀　美和子</t>
  </si>
  <si>
    <t>XXXX-200910-1-331-17-01</t>
  </si>
  <si>
    <t>石川県</t>
  </si>
  <si>
    <t>金沢大学附属病院　外来診療棟４F　宝ホール</t>
  </si>
  <si>
    <t>医療倫理研修</t>
  </si>
  <si>
    <t>金沢大学附属病院総務課臨床研修係</t>
  </si>
  <si>
    <t>rinsyo@adm.kanazawa-u.ac.jp</t>
  </si>
  <si>
    <t>XXXX-200910-1-331-01-01</t>
  </si>
  <si>
    <t>XXXX-200910-1-231-44-01</t>
  </si>
  <si>
    <t>令和２年度第２回感染防止対策研修会、令和２年度第１回抗菌薬適正使用研修会</t>
  </si>
  <si>
    <t>XXXX-200911-1-131-11-01</t>
  </si>
  <si>
    <t>防衛医科大学校病院　臨床大講堂</t>
  </si>
  <si>
    <t>髙畑　りさ</t>
  </si>
  <si>
    <t>rtakahata@ndmc.ac.jp</t>
  </si>
  <si>
    <t>XXXX-200914-1-831-27-01</t>
  </si>
  <si>
    <t>社会医療法人北斗会　さわ病院 第一会議室、第二会議室、医局、看護部会議室、第二応接室　及び　ほくとクリニック病院看護部会議室</t>
  </si>
  <si>
    <t>臨床研究に関する院内講演会</t>
  </si>
  <si>
    <t>専門医制度事務担当　佐藤</t>
  </si>
  <si>
    <t>cpd@hokuto-kai.com</t>
  </si>
  <si>
    <t>XXXX-200915-1-131-27-01</t>
  </si>
  <si>
    <t>独立行政法人国立病院機構大阪医療センター　災害医療棟 ３階　講堂</t>
  </si>
  <si>
    <t>三田英治</t>
  </si>
  <si>
    <t>mita.eiji.zf@mail.hosp.go.jp</t>
  </si>
  <si>
    <t>XXXX-200915-1-231-19-01</t>
  </si>
  <si>
    <t>感染対策講演会</t>
  </si>
  <si>
    <t>XXXX-200917-1-131-10-01</t>
  </si>
  <si>
    <t>XXXX-200917-1-331-24-01</t>
  </si>
  <si>
    <t>XXXX-200917-1-231-04-01</t>
  </si>
  <si>
    <t>国立病院機構仙台医療センター　大講堂</t>
  </si>
  <si>
    <t>仙台医療センター感染対策研修</t>
  </si>
  <si>
    <t>鵜飼克明</t>
  </si>
  <si>
    <t>ukai.katsuaki.yj@mail.hosp.go.jp</t>
  </si>
  <si>
    <t>XXXX-200918-1-131-27-01</t>
  </si>
  <si>
    <t>大阪急性期・総合医療センター　講堂</t>
  </si>
  <si>
    <t>下村　直美</t>
  </si>
  <si>
    <t>kanri@gh.opho.jp</t>
  </si>
  <si>
    <t>XXXX-200923-1-131-33-01</t>
  </si>
  <si>
    <t>医療安全推進研修会</t>
  </si>
  <si>
    <t>XXXX-200924-1-131-13-01</t>
  </si>
  <si>
    <t>町田市民病院</t>
  </si>
  <si>
    <t>町田市民病院南棟３階講義室</t>
  </si>
  <si>
    <t>町田市民病院事務部総務課　島田奈穂</t>
  </si>
  <si>
    <t>byoin_soumu010@city.machida.tokyo.jp</t>
  </si>
  <si>
    <t>XXXX-200925-1-132-22-01</t>
  </si>
  <si>
    <t>掛川市・袋井市病院企業団立中東遠総合医療センター　大会議室A/B/C</t>
  </si>
  <si>
    <t>XXXX-200928-1-331-13-01</t>
  </si>
  <si>
    <t>社会福祉法人三井記念病院　外来棟7階会議室</t>
  </si>
  <si>
    <t>高橋典子</t>
  </si>
  <si>
    <t>kyoikukensyu@mitsuihosp.or.jp</t>
  </si>
  <si>
    <t>XXXX-200928-1-431-01-01</t>
  </si>
  <si>
    <t>医療法人徳洲会 札幌徳洲会病院（8階）講堂ーカントコトロー</t>
  </si>
  <si>
    <t>医療制度と法律</t>
  </si>
  <si>
    <t>医療制度と法律（虐待が疑われた場合の対応について）</t>
  </si>
  <si>
    <t>中條秀樹</t>
  </si>
  <si>
    <t>dr-edu-satutoku@tokushukai.jp</t>
  </si>
  <si>
    <t>XXXX-200929-1-331-12-02</t>
  </si>
  <si>
    <t>医療法人鉄蕉会 亀田総合病院　継続学習センター　研修室</t>
  </si>
  <si>
    <t>研究倫理講習会（日本専門医機構認定共通講習会）</t>
  </si>
  <si>
    <t>XXXX-200929-1-331-12-01</t>
  </si>
  <si>
    <t>XXXX-200929-1-331-12-03</t>
  </si>
  <si>
    <t>東京歯科大学市川総合病院　2階　講堂</t>
  </si>
  <si>
    <t>東京歯科大学市川総合病院　臨床倫理講演会</t>
  </si>
  <si>
    <t>粟谷佳世</t>
  </si>
  <si>
    <t>awayak@tdc.ac.jp</t>
  </si>
  <si>
    <t>XXXX-201006-1-131-04-01</t>
  </si>
  <si>
    <t>仙台医療センター医療安全研修</t>
  </si>
  <si>
    <t>浜松医科大学臨床講義棟　大講義室</t>
  </si>
  <si>
    <t>医療安全講習会（必修単位：医療倫理）</t>
  </si>
  <si>
    <t>anzen@hama-med.ac.jp</t>
  </si>
  <si>
    <t>XXXX-201014-1-131-13-01</t>
  </si>
  <si>
    <t>国立研究開発法人　国立成育医療研究センター　講堂</t>
  </si>
  <si>
    <t>第３回医療安全研修会</t>
  </si>
  <si>
    <t>植田 由紀</t>
  </si>
  <si>
    <t>ueda-y@ncchd.go.jp</t>
  </si>
  <si>
    <t>XXXX-201016-1-231-27-01</t>
  </si>
  <si>
    <t>大阪府済生会中津医療福祉センター　西棟１３階体育館</t>
  </si>
  <si>
    <t>令和２年度　第1回感染対策研修会</t>
  </si>
  <si>
    <t>永家　清弘</t>
  </si>
  <si>
    <t>resident@nakatsu.saiseikai.or.jp</t>
  </si>
  <si>
    <t>XXXX-201021-1-131-22-01</t>
  </si>
  <si>
    <t>市立島田市民病院　講堂</t>
  </si>
  <si>
    <t>市立島田市民病院　医療安全講習会</t>
  </si>
  <si>
    <t>松下　弘希</t>
  </si>
  <si>
    <t>anzen@municipal-hospital.shimada.shizuoka.jp</t>
  </si>
  <si>
    <t>XXXX-201106-1-131-27-01</t>
  </si>
  <si>
    <t>XXXX-201109-1-231-23-01</t>
  </si>
  <si>
    <t>旭労災病院5階会議室</t>
  </si>
  <si>
    <t>新型インフルエンザ等対策について</t>
  </si>
  <si>
    <t>syomu@asahih.johas.go.jp</t>
  </si>
  <si>
    <t>済生会新潟病院　10階会議室</t>
  </si>
  <si>
    <t>2020年度第1回第2回　院内感染防止対策講演会</t>
  </si>
  <si>
    <t>XXXX-201118-1-331-13-01</t>
  </si>
  <si>
    <t>第1回医療倫理研修</t>
  </si>
  <si>
    <t>XXXX-201126-1-131-33-01</t>
  </si>
  <si>
    <t>XXXX-201202-1-331-12-01</t>
  </si>
  <si>
    <t>地方独立行政法人総合病院国保旭中央病院　しおさいホール</t>
  </si>
  <si>
    <t>第４回生命・医療倫理セミナー</t>
  </si>
  <si>
    <t>向後　武</t>
  </si>
  <si>
    <t>chiiki@hospital.asahi.chiba.jp</t>
  </si>
  <si>
    <t>XXXX-210114-1-381-01-01</t>
  </si>
  <si>
    <t>XXXX-210225-1-331-13-01</t>
  </si>
  <si>
    <t>第2回医療倫理研修</t>
  </si>
  <si>
    <t>山口大学医学部　第1講義室及び第2会議室</t>
  </si>
  <si>
    <t>XXXX-200924-1-131-27-01</t>
  </si>
  <si>
    <t>梶原　美絵</t>
  </si>
  <si>
    <t>kajiwarm@takii.kmu.ac.jp</t>
  </si>
  <si>
    <t>福岡県</t>
  </si>
  <si>
    <t>XXXX-200928-1-381-40-01</t>
  </si>
  <si>
    <t>産業医科大学　ラマティーニホール（大ホール・小ホール）</t>
  </si>
  <si>
    <t>令和２年度　人を対象とする医学系研究倫理に関する講習会</t>
  </si>
  <si>
    <t>産業医科大学病院　病院管理課管理係</t>
  </si>
  <si>
    <t>senkoi@mbox.pub.uoeh-u.ac.jp</t>
  </si>
  <si>
    <t>XXXX-200929-1-131-14-01</t>
  </si>
  <si>
    <t>小田原市立病院</t>
  </si>
  <si>
    <t>小田原市立病院　院内会議室</t>
  </si>
  <si>
    <t>令和２年度　第１回医療安全研修会</t>
  </si>
  <si>
    <t>武井　章哲</t>
  </si>
  <si>
    <t>keikan@city.odawara.kanagawa.jp</t>
  </si>
  <si>
    <t>XXXX-200930-1-231-12-01</t>
  </si>
  <si>
    <t>船橋市立医療センター　講義室</t>
  </si>
  <si>
    <t>武部　由美子</t>
  </si>
  <si>
    <t>kansen2@mmc.funabashi.chiba.jp</t>
  </si>
  <si>
    <t>XXXX-200930-1-231-23-01</t>
  </si>
  <si>
    <t>春日井市総合保健医療センター　４階　多目的ホール</t>
  </si>
  <si>
    <t>医療関連感染予防対策について</t>
  </si>
  <si>
    <t>成瀬　友彦</t>
  </si>
  <si>
    <t>kensyu@hospital.kasugai.aichi.jp</t>
  </si>
  <si>
    <t>XXXX-200930-1-381-40-01</t>
  </si>
  <si>
    <t>産業医科大学ラマツィーニホール（大ホール・小ホール）</t>
  </si>
  <si>
    <t>XXXX-201005-1-131-27-01</t>
  </si>
  <si>
    <t>XXXX-201008-1-131-22-01</t>
  </si>
  <si>
    <t>医療安全講習会（放射線防護）</t>
  </si>
  <si>
    <t>XXXX-201008-1-231-23-01</t>
  </si>
  <si>
    <t>豊橋市民病院　講堂</t>
  </si>
  <si>
    <t>日本専門医機構認定共通講習(会)　院内感染対策講習会</t>
  </si>
  <si>
    <t>感染症管理センター</t>
  </si>
  <si>
    <t>kansen@toyohashi-mh.jp</t>
  </si>
  <si>
    <t>XXXX-201009-1-131-23-01</t>
  </si>
  <si>
    <t>医療安全講習会（日本専門医機構認定共通講習）</t>
  </si>
  <si>
    <t>河合伸治</t>
  </si>
  <si>
    <t>jimu-anzen@toyohashi-mh.jp</t>
  </si>
  <si>
    <t>XXXX-201009-1-331-36-01</t>
  </si>
  <si>
    <t>徳島県立中央病院　講堂</t>
  </si>
  <si>
    <t>医療倫理セミナー</t>
  </si>
  <si>
    <t>西村匡司</t>
  </si>
  <si>
    <t>nmasaji@tokushima-u.ac.jp</t>
  </si>
  <si>
    <t>XXXX-201012-1-131-27-02</t>
  </si>
  <si>
    <t>高槻赤十字病院　講義室</t>
  </si>
  <si>
    <t>輸血について教えてもらいましょう</t>
  </si>
  <si>
    <t>山﨑　雅樹</t>
  </si>
  <si>
    <t>kensyu@takatsuki.jrc.or.jp</t>
  </si>
  <si>
    <t>XXXX-201012-1-131-13-01</t>
  </si>
  <si>
    <t>XXXX-201013-1-131-06-01</t>
  </si>
  <si>
    <t>日本海総合病院　講堂</t>
  </si>
  <si>
    <t>医療安全対策研修会</t>
  </si>
  <si>
    <t>佐藤　まりあ</t>
  </si>
  <si>
    <t>tosho3@nihonkai-hos.jp</t>
  </si>
  <si>
    <t>XXXX-201013-1-831-26-01</t>
  </si>
  <si>
    <t>臨床研究関係者講習会（日本専門医機構認定共通講習）</t>
  </si>
  <si>
    <t>久保田　宏</t>
  </si>
  <si>
    <t>cqard01@koto.kpu-m.ac.jp</t>
  </si>
  <si>
    <t>XXXX-201014-1-231-24-01</t>
  </si>
  <si>
    <t>XXXX-201014-1-831-26-01</t>
  </si>
  <si>
    <t>臨床研究責任医師等講習会（日本専門医機構認定共通講習）</t>
  </si>
  <si>
    <t>XXXX-201015-1-131-45-01</t>
  </si>
  <si>
    <t>宮崎⼤学医学部附属病院 2020年度医療安全管理講演会</t>
  </si>
  <si>
    <t>XXXX-201016-1-131-27-01</t>
  </si>
  <si>
    <t>医療安全・褥瘡防止対策合同講習会</t>
  </si>
  <si>
    <t>XXXX-201017-1-332-13-01</t>
  </si>
  <si>
    <t>東邦大学医療センター大森病院　臨床講堂</t>
  </si>
  <si>
    <t>東邦大学３医療センター合同医療安全研修会「臨床倫理について学ぶ（事例検討）」</t>
  </si>
  <si>
    <t>渡邊正志</t>
  </si>
  <si>
    <t>iryoanzen@med.toho-u.ac.jp</t>
  </si>
  <si>
    <t>XXXX-201017-1-231-27-01</t>
  </si>
  <si>
    <t>大阪はびきの医療センター　会議室</t>
  </si>
  <si>
    <t>第６回　はびきのアカデミー</t>
  </si>
  <si>
    <t>川島　佳代子</t>
  </si>
  <si>
    <t>k.kawashima@ra.opho.jp</t>
  </si>
  <si>
    <t>XXXX-201017-1-132-13-01</t>
  </si>
  <si>
    <t>東邦大学３医療センター合同医療安全研修会「M＆Mカンファレンスについて」</t>
  </si>
  <si>
    <t>XXXX-201020-1-331-12-02</t>
  </si>
  <si>
    <t>XXXX-201020-1-331-12-01</t>
  </si>
  <si>
    <t>XXXX-201023-1-231-29-01</t>
  </si>
  <si>
    <t>公益財団法人　天理よろづ相談所病院　外来診療棟5階講堂</t>
  </si>
  <si>
    <t>牛原　章文</t>
  </si>
  <si>
    <t>XXXX-201023-1-831-26-01</t>
  </si>
  <si>
    <t>XXXX-201026-1-331-23-01</t>
  </si>
  <si>
    <t>患者の意思決定における臨床倫理</t>
  </si>
  <si>
    <t>XXXX-201028-1-331-22-01</t>
  </si>
  <si>
    <t>沼津市立病院　講堂</t>
  </si>
  <si>
    <t>医療倫理研修　「大切な人に・・・」</t>
  </si>
  <si>
    <t>病院管理課　庶務係　望月</t>
  </si>
  <si>
    <t>byoin-so@city.numazu.lg.jp</t>
  </si>
  <si>
    <t>XXXX-201029-1-331-28-01</t>
  </si>
  <si>
    <t>兵庫県立西宮病院大会議室</t>
  </si>
  <si>
    <t>県立西宮病院  倫理研修会</t>
  </si>
  <si>
    <t>中島　知加子</t>
  </si>
  <si>
    <t>kennishi-chiken@hp.pref.hyogo.jp</t>
  </si>
  <si>
    <t>XXXX-201029-1-831-26-01</t>
  </si>
  <si>
    <t>XXXX-201104-1-332-24-01</t>
  </si>
  <si>
    <t>必修　医療倫理(臨床倫理)</t>
  </si>
  <si>
    <t>XXXX-201106-1-231-12-01</t>
  </si>
  <si>
    <t>令和2年度　第1回千葉医療センター感染対策講習会</t>
  </si>
  <si>
    <t>藤沢　法彦 藤沢</t>
  </si>
  <si>
    <t>XXXX-201111-1-231-21-01</t>
  </si>
  <si>
    <t>岐阜県</t>
  </si>
  <si>
    <t>地方独立行政法人岐阜県立多治見病院　中央診療棟３階　講堂</t>
  </si>
  <si>
    <t>令和２年度第１回感染対策講演会</t>
  </si>
  <si>
    <t>山田　陽介</t>
  </si>
  <si>
    <t>yamada-yosuke@tajimi-hospital.jp</t>
  </si>
  <si>
    <t>XXXX-201111-1-131-24-01</t>
  </si>
  <si>
    <t>必修講習　医療安全管理</t>
  </si>
  <si>
    <t>XXXX-201119-1-331-04-01</t>
  </si>
  <si>
    <t>国立病院機構仙台医療センター、大講堂</t>
  </si>
  <si>
    <t>仙台医療センター医療倫理研修</t>
  </si>
  <si>
    <t>XXXX-201124-1-231-24-01</t>
  </si>
  <si>
    <t>XXXX-201126-1-131-27-01</t>
  </si>
  <si>
    <t>XXXX-201221-1-332-24-01</t>
  </si>
  <si>
    <t>XXXX-210312-1-331-12-01</t>
  </si>
  <si>
    <t>千葉大学医学部附属病院　外来診療棟3F　ガーネットホール</t>
  </si>
  <si>
    <t>千葉大学医学部附属病院　全職員向け倫理講習会</t>
  </si>
  <si>
    <t>志野　麻子</t>
  </si>
  <si>
    <t>cuhanzen-hisyo@chiba-u.jp</t>
  </si>
  <si>
    <t>群馬大学医学部臨床大講堂、臨床中講堂、アメニティ講義室</t>
  </si>
  <si>
    <t>XXXX-201022-1-131-22-01</t>
  </si>
  <si>
    <t>静岡市立清水病院　令和２年度第２回　医療安全研修会</t>
  </si>
  <si>
    <t>医療安全管理室</t>
  </si>
  <si>
    <t>XXXX-201027-1-831-14-01</t>
  </si>
  <si>
    <t>横浜市立みなと赤十字病院　大会議室</t>
  </si>
  <si>
    <t>第12回　臨床研究セミナー</t>
  </si>
  <si>
    <t>鏑木真理子</t>
  </si>
  <si>
    <t>kaburaki.pharm@yokohama.jrc.or.jp</t>
  </si>
  <si>
    <t>XXXX-201029-1-231-35-01</t>
  </si>
  <si>
    <t>山口労災病院　図書棟講堂（主会場）、第１・第２会議室（同時遠隔配信）</t>
  </si>
  <si>
    <t>廣田　雅</t>
  </si>
  <si>
    <t>XXXX-201029-1-331-23-01</t>
  </si>
  <si>
    <t>だいどうクリニック5階講堂</t>
  </si>
  <si>
    <t>2020年第1回大同病院倫理研修会</t>
  </si>
  <si>
    <t>XXXX-201105-1-381-01-01</t>
  </si>
  <si>
    <t>XXXX-201105-1-331-28-01</t>
  </si>
  <si>
    <t>神戸市立医療センター中央市民病院　講堂</t>
  </si>
  <si>
    <t>日本専門医機構認定共通講習</t>
  </si>
  <si>
    <t>藤田</t>
  </si>
  <si>
    <t>hiroki_fujita@kcho.jp</t>
  </si>
  <si>
    <t>XXXX-201109-1-131-23-01</t>
  </si>
  <si>
    <t>豊川市民病院</t>
  </si>
  <si>
    <t>豊川市民病院講堂</t>
  </si>
  <si>
    <t>安全対策講演会　当院のRapid Response System（迅速対応システム）導入：苦労話と導入の効果</t>
  </si>
  <si>
    <t>career@toyokawa-ch-aichi.jp</t>
  </si>
  <si>
    <t>XXXX-201111-1-131-34-01</t>
  </si>
  <si>
    <t>足羽晶子</t>
  </si>
  <si>
    <t>XXXX-201111-1-131-28-01</t>
  </si>
  <si>
    <t>兵庫県立淡路医療センター　大会議室</t>
  </si>
  <si>
    <t>令和2年度リスクマネジメント部会研修会</t>
  </si>
  <si>
    <t>XXXX-201112-1-331-23-01</t>
  </si>
  <si>
    <t>臨床倫理検討部会講演会（日本専門医機構認定共通講習：医療倫理）</t>
  </si>
  <si>
    <t>早川裕子</t>
  </si>
  <si>
    <t>hayakawa-yuuko@city.toyohashi.lg.jp</t>
  </si>
  <si>
    <t>XXXX-201112-1-231-13-01</t>
  </si>
  <si>
    <t>XXXX-201112-1-331-30-01</t>
  </si>
  <si>
    <t>和歌山県立医科大学　高度医療人育成センター　5階　大研修室</t>
  </si>
  <si>
    <t>藤本　舞</t>
  </si>
  <si>
    <t>sbenkyo@wakayama-med.ac.jp</t>
  </si>
  <si>
    <t>XXXX-201113-1-331-36-01</t>
  </si>
  <si>
    <t>徳島赤十字病院　4階401会議室</t>
  </si>
  <si>
    <t>「臓器移植」及び「医の倫理」に関する合同研修会</t>
  </si>
  <si>
    <t>新居　ますみ</t>
  </si>
  <si>
    <t>kyoiku1@tokushima-med.jrc.or.jp</t>
  </si>
  <si>
    <t>熊本県</t>
  </si>
  <si>
    <t>德山　拓哉</t>
  </si>
  <si>
    <t>rinsyokensyu@kumamoto-med.jrc.or.jp</t>
  </si>
  <si>
    <t>XXXX-201117-1-331-23-01</t>
  </si>
  <si>
    <t>独立行政法人国立病院機構名古屋医療センター　管理棟5階　講堂</t>
  </si>
  <si>
    <t>職員研修会</t>
  </si>
  <si>
    <t>上野　香織</t>
  </si>
  <si>
    <t>ueno.kaori.pb@mail.hosp.go.jp</t>
  </si>
  <si>
    <t>XXXX-201118-1-331-27-01</t>
  </si>
  <si>
    <t>よりよい終末を迎えるための話し合い</t>
  </si>
  <si>
    <t>XXXX-201119-1-331-15-01</t>
  </si>
  <si>
    <t>一般財団法人新潟県地域医療推進機構魚沼基幹病院　多目的ホール</t>
  </si>
  <si>
    <t>魚沼基幹病院医療安全講習会</t>
  </si>
  <si>
    <t>今井　麻奈</t>
  </si>
  <si>
    <t>m-imai@ncmi.or.jp</t>
  </si>
  <si>
    <t>XXXX-201119-1-231-27-02</t>
  </si>
  <si>
    <t>第6回大阪南抗菌薬適正使用教育セミナー</t>
  </si>
  <si>
    <t>松林　諒</t>
  </si>
  <si>
    <t>matsubayashi.ryo.ey@mail.hosp.go.jp</t>
  </si>
  <si>
    <t>XXXX-201120-1-731-13-01</t>
  </si>
  <si>
    <t>公益社団法人地域医療振興協会　練馬光が丘病院　大会議室</t>
  </si>
  <si>
    <t>永澤　惠</t>
  </si>
  <si>
    <t>ngswmeg@jadecom.jp</t>
  </si>
  <si>
    <t>XXXX-201120-1-131-14-01</t>
  </si>
  <si>
    <t>XXXX-201127-1-131-27-01</t>
  </si>
  <si>
    <t>医療法人警和会　大阪警察病院 講堂</t>
  </si>
  <si>
    <t>XXXX-201203-1-131-20-01</t>
  </si>
  <si>
    <t>信州大学医学部附属病院　外来診療棟4階　大会議室</t>
  </si>
  <si>
    <t>信州大学医学部附属病院医療安全推進週間記念講演会</t>
  </si>
  <si>
    <t>信州大学医学部附属病院　医事課医療安全係</t>
  </si>
  <si>
    <t>byouin_anzen@gm.shinshu-u.ac.jp</t>
  </si>
  <si>
    <t>XXXX-201210-1-231-04-01</t>
  </si>
  <si>
    <t>日本専門医機構認定共通講習　院内感染対策講演会</t>
  </si>
  <si>
    <t>西濱　るり子</t>
  </si>
  <si>
    <t>hos-sotu@grp.tohoku.ac.jp</t>
  </si>
  <si>
    <t>総合大雄会病院　南館10階　講堂、大雄会第一病院　４階会議室</t>
  </si>
  <si>
    <t>宮崎大学医学部附属病院　臨床講義室205、第一会議室、第二会議室、卒後臨床研修センターセミナー室、ミーティングルーム１、ミーティングルーム２</t>
  </si>
  <si>
    <t>XXXX-201119-1-231-07-01</t>
  </si>
  <si>
    <t>福島県</t>
  </si>
  <si>
    <t>白河厚生総合病院　会議室</t>
  </si>
  <si>
    <t>令和2年度　第2回　院内感染対策研修会</t>
  </si>
  <si>
    <t>小椋　詩津花</t>
  </si>
  <si>
    <t>kenshu2@shirakawa-kosei.jp</t>
  </si>
  <si>
    <t>XXXX-201120-1-131-07-01</t>
  </si>
  <si>
    <t>令和2年度　第2回　医療安全研修会</t>
  </si>
  <si>
    <t>XXXX-201120-1-331-43-01</t>
  </si>
  <si>
    <t>熊本赤十字病院　救急棟4階　403多目的ホール</t>
  </si>
  <si>
    <t>臨床倫理講演会</t>
  </si>
  <si>
    <t>XXXX-201124-1-331-01-01</t>
  </si>
  <si>
    <t>北見赤十字病院　多目的ホール「ミント」</t>
  </si>
  <si>
    <t>医療倫理講演会</t>
  </si>
  <si>
    <t>出町　英邦</t>
  </si>
  <si>
    <t>demachi_hidekuni@kitami.jrc.or.jp</t>
  </si>
  <si>
    <t>XXXX-201124-1-131-13-01</t>
  </si>
  <si>
    <t>XXXX-201126-1-331-13-01</t>
  </si>
  <si>
    <t>町田市民病院　南棟3階講義室</t>
  </si>
  <si>
    <t>2020年度　町田市民病院虐待防止講演会</t>
  </si>
  <si>
    <t>町田市民病院　小児科部長　藤原　優子</t>
  </si>
  <si>
    <t>byoin_keiei020@city.machida.tokyo.jp</t>
  </si>
  <si>
    <t>XXXX-201126-1-331-12-02</t>
  </si>
  <si>
    <t>XXXX-201126-1-331-12-01</t>
  </si>
  <si>
    <t>青森県</t>
  </si>
  <si>
    <t>八戸市立市民病院　講堂</t>
  </si>
  <si>
    <t>坂下　皓亮</t>
  </si>
  <si>
    <t>senmon-kensyu@hospital.hachinohe.aomori.jp</t>
  </si>
  <si>
    <t>XXXX-201127-1-231-45-01</t>
  </si>
  <si>
    <t>宮崎大学医学部附属病院　臨床講義室205（本会場）、中継リアル配信会場：第１会議室、第２会議室、ミーティングルーム１･２</t>
  </si>
  <si>
    <t>宮崎大学医学部附属病院　2020年度感染対策講演会</t>
  </si>
  <si>
    <t>XXXX-201130-1-131-01-01</t>
  </si>
  <si>
    <t>留萌市立病院2階講堂</t>
  </si>
  <si>
    <t>安井　裕行</t>
  </si>
  <si>
    <t>soumu@rumoi-hp.jp</t>
  </si>
  <si>
    <t>XXXX-201203-1-331-26-01</t>
  </si>
  <si>
    <t>⽇本専⾨医機構認定共通講習(会) 「臨床研究関係者講習会」</t>
  </si>
  <si>
    <t>XXXX-201204-1-331-29-01</t>
  </si>
  <si>
    <t>南和広域医療企業団南奈良総合医療センター大会議室</t>
  </si>
  <si>
    <t>医療倫理講習会</t>
  </si>
  <si>
    <t>坂野　三輪子</t>
  </si>
  <si>
    <t>banno-miwako@nanwairyou.jp</t>
  </si>
  <si>
    <t>XXXX-201204-1-131-14-01</t>
  </si>
  <si>
    <t>横浜市立市民病院　管理棟4階　講堂</t>
  </si>
  <si>
    <t>令和2年度安全管理研修</t>
  </si>
  <si>
    <t>掘越　洵</t>
  </si>
  <si>
    <t>by-kenshui@city.yokohama.jp</t>
  </si>
  <si>
    <t>XXXX-201209-1-231-16-01</t>
  </si>
  <si>
    <t>令和2年度第2回院内感染対策講習会</t>
  </si>
  <si>
    <t>XXXX-201211-1-131-27-01</t>
  </si>
  <si>
    <t>令和２年度　医療安全対策研修会</t>
  </si>
  <si>
    <t>XXXX-201211-1-331-08-01</t>
  </si>
  <si>
    <t>筑波大学附属病院　地域医療システム研究棟　遠隔討議室</t>
  </si>
  <si>
    <t>医療倫理講習　ACPについて</t>
  </si>
  <si>
    <t>沼尻　晴子</t>
  </si>
  <si>
    <t>haruko@pmrc.tsukuba.ac.jp</t>
  </si>
  <si>
    <t>XXXX-201211-1-231-13-01</t>
  </si>
  <si>
    <t>国立成育医療研究センター講堂</t>
  </si>
  <si>
    <t>感染対策研修会</t>
  </si>
  <si>
    <t>XXXX-201211-1-131-14-01</t>
  </si>
  <si>
    <t>公立大学法人　横浜市立大学附属市民総合医療センター　研究棟4階会議室</t>
  </si>
  <si>
    <t>XXXX-201214-1-331-26-01</t>
  </si>
  <si>
    <t>⽇本専⾨医機構認定共通講習(会) 「臨床研究責任医師等講習会」</t>
  </si>
  <si>
    <t>XXXX-201215-1-131-23-01</t>
  </si>
  <si>
    <t>病院安全研修</t>
  </si>
  <si>
    <t>成瀬友彦</t>
  </si>
  <si>
    <t>XXXX-201215-1-231-23-01</t>
  </si>
  <si>
    <t>名古屋医療センター　講堂</t>
  </si>
  <si>
    <t>感染対策講習会 II</t>
  </si>
  <si>
    <t>富田　保志</t>
  </si>
  <si>
    <t>tomita.yasushi.ct@mail.hosp.go.jp</t>
  </si>
  <si>
    <t>XXXX-201216-1-331-12-01</t>
  </si>
  <si>
    <t>院内倫理講演会</t>
  </si>
  <si>
    <t>XXXX-201218-1-231-22-01</t>
  </si>
  <si>
    <t>浜松医科大学　臨床講義棟　大講義室</t>
  </si>
  <si>
    <t>大井　裕</t>
  </si>
  <si>
    <t>XXXX-201218-1-331-34-01</t>
  </si>
  <si>
    <t>倫理研修会</t>
  </si>
  <si>
    <t>XXXX-201221-1-331-12-02</t>
  </si>
  <si>
    <t>XXXX-201221-1-331-12-01</t>
  </si>
  <si>
    <t>XXXX-201223-1-431-13-01</t>
  </si>
  <si>
    <t>個人情報保護研修会</t>
  </si>
  <si>
    <t>XXXX-201227-1-131-25-01</t>
  </si>
  <si>
    <t>滋賀医科大学臨床講義室３</t>
  </si>
  <si>
    <t>専門医共通講習</t>
  </si>
  <si>
    <t>北川　巧</t>
  </si>
  <si>
    <t>hqkensyu@belle.shiga-med.ac.jp</t>
  </si>
  <si>
    <t>XXXX-201227-1-331-25-01</t>
  </si>
  <si>
    <t>XXXX-201227-1-231-25-01</t>
  </si>
  <si>
    <t>XXXX-210113-1-131-28-01</t>
  </si>
  <si>
    <t>令和２年度リスクマネジメント部会研修会</t>
  </si>
  <si>
    <t>XXXX-210115-1-231-22-01</t>
  </si>
  <si>
    <t>藤枝市立総合病院　２階講堂</t>
  </si>
  <si>
    <t>感染対策講習会～日本専門医機構認定共通講習～</t>
  </si>
  <si>
    <t>野口幸司</t>
  </si>
  <si>
    <t>kensyu@hospital.fujieda.shizuoka.jp</t>
  </si>
  <si>
    <t>XXXX-210119-1-131-23-01</t>
  </si>
  <si>
    <t>kawai-shinji@toyohashi-mh.jp</t>
  </si>
  <si>
    <t>XXXX-210121-1-331-01-01</t>
  </si>
  <si>
    <t>済生会小樽病院　講堂</t>
  </si>
  <si>
    <t>済生会小樽倫理研修</t>
  </si>
  <si>
    <t>秋元　かおり</t>
  </si>
  <si>
    <t>k-akimoto@saiseikai-otaru.jp</t>
  </si>
  <si>
    <t>XXXX-210127-1-131-23-01</t>
  </si>
  <si>
    <t>XXXX-210208-1-331-21-01</t>
  </si>
  <si>
    <t>松波総合病院　MGHホール</t>
  </si>
  <si>
    <t>令和2年度医療倫理研修会</t>
  </si>
  <si>
    <t>林　幸太郎</t>
  </si>
  <si>
    <t>kotarohayashi1115@gmail.com</t>
  </si>
  <si>
    <t>XXXX-210209-1-131-13-01</t>
  </si>
  <si>
    <t>第2回医療安全推進研修会</t>
  </si>
  <si>
    <t>XXXX-201023-1-131-02-01</t>
  </si>
  <si>
    <t>XXXX-201106-1-331-22-01</t>
  </si>
  <si>
    <t>XXXX-201130-1-131-43-01</t>
  </si>
  <si>
    <t>熊本医療センター研修センターホール</t>
  </si>
  <si>
    <t>長谷　葵</t>
  </si>
  <si>
    <t>hase.aoi.gh@mail.hosp.go.jp</t>
  </si>
  <si>
    <t>XXXX-201208-1-231-15-01</t>
  </si>
  <si>
    <t>XXXX-201214-1-331-13-01</t>
  </si>
  <si>
    <t>都立墨東病院　病棟14階講堂AB</t>
  </si>
  <si>
    <t>墨東病院　倫理研修</t>
  </si>
  <si>
    <t>阪上　木乃実</t>
  </si>
  <si>
    <t>Konomi_Sakagami@member.metro.tokyo.jp</t>
  </si>
  <si>
    <t>XXXX-210108-1-331-27-01</t>
  </si>
  <si>
    <t>関西医科大学附属病院　13階講堂、総合医療センター会場、香里病院会場</t>
  </si>
  <si>
    <t>第12回臨床研究等倫理講習会</t>
  </si>
  <si>
    <t>川嶋　久美</t>
  </si>
  <si>
    <t>XXXX-210112-1-131-09-01</t>
  </si>
  <si>
    <t>佐野厚生総合病院　8階　3階講義室1および2</t>
  </si>
  <si>
    <t>米田　裕美</t>
  </si>
  <si>
    <t>XXXX-210113-1-131-23-01</t>
  </si>
  <si>
    <t>第２回医療安全講習会</t>
  </si>
  <si>
    <t>小西　由倖</t>
  </si>
  <si>
    <t>yoshiyuki_konishi@pref.aichi.lg.jp</t>
  </si>
  <si>
    <t>XXXX-210119-1-131-40-01</t>
  </si>
  <si>
    <t>地域医療機能推進機構九州病院、講堂、大会議室</t>
  </si>
  <si>
    <t>医療安全全体講習会</t>
  </si>
  <si>
    <t>毛利　正博</t>
  </si>
  <si>
    <t>masahiro-mohri@umin.ac.jp</t>
  </si>
  <si>
    <t>XXXX-210122-1-231-15-01</t>
  </si>
  <si>
    <t>新潟県立中央病院　講堂</t>
  </si>
  <si>
    <t>感染対策研修　第４回感染対策がわかる！できる！「血液培養検査の重要性」</t>
  </si>
  <si>
    <t>小出　早苗</t>
  </si>
  <si>
    <t>kansenkanri@cent-hosp.pref.niigata.jp</t>
  </si>
  <si>
    <t>XXXX-210122-2-231-22-01</t>
  </si>
  <si>
    <t>静岡市立清水病院　研修棟2階　講堂</t>
  </si>
  <si>
    <t>静岡市立清水病院　第42回（2020年度　第2回）院内感染対策研修会</t>
  </si>
  <si>
    <t>XXXX-210125-1-131-04-01</t>
  </si>
  <si>
    <t>東北大学医学部臨床講義棟2階　臨床中講堂</t>
  </si>
  <si>
    <t>専門医更新のための医療安全講習会</t>
  </si>
  <si>
    <t>XXXX-210126-1-131-23-01</t>
  </si>
  <si>
    <t>春日井市民病院　講堂</t>
  </si>
  <si>
    <t>XXXX-210126-1-231-23-01</t>
  </si>
  <si>
    <t>社会医療法人宏潤会だいどうクリニック　5階講堂</t>
  </si>
  <si>
    <t>XXXX-210127-1-131-33-01</t>
  </si>
  <si>
    <t>XXXX-210128-1-231-11-01</t>
  </si>
  <si>
    <t>防衛医科大学校臨床大講堂</t>
  </si>
  <si>
    <t>感染対策講習</t>
  </si>
  <si>
    <t>藤倉雄二</t>
  </si>
  <si>
    <t>fujikura@ndmc.ac.jp</t>
  </si>
  <si>
    <t>XXXX-210129-1-231-01-01</t>
  </si>
  <si>
    <t>感染対策セミナー</t>
  </si>
  <si>
    <t>XXXX-210129-1-831-14-01</t>
  </si>
  <si>
    <t>臨床研究セミナー</t>
  </si>
  <si>
    <t>髙橋　妙子</t>
  </si>
  <si>
    <t>taetaka@yokohama-cu.ac.jp</t>
  </si>
  <si>
    <t>XXXX-210129-1-131-27-01</t>
  </si>
  <si>
    <t>XXXX-210201-1-331-44-01</t>
  </si>
  <si>
    <t>令和２年度大分県立病院医療倫理研修会</t>
  </si>
  <si>
    <t>XXXX-210204-1-131-27-01</t>
  </si>
  <si>
    <t>大阪はびきの医療センター　第一会議室、医局カンファレンスルーム</t>
  </si>
  <si>
    <t>医療安全研修（日本専門医機構認定共通講習）</t>
  </si>
  <si>
    <t>中芝　広輝</t>
  </si>
  <si>
    <t>nakashibah@opho.jp</t>
  </si>
  <si>
    <t>XXXX-210206-2-332-15-01</t>
  </si>
  <si>
    <t>新潟県厚生農業協同組合連合会　上越総合病院　講堂（2F)</t>
  </si>
  <si>
    <t>医療プロフェッショナリズムワークショップ</t>
  </si>
  <si>
    <t>佐藤　真由美</t>
  </si>
  <si>
    <t>rinsho@joetsu-hp.jp</t>
  </si>
  <si>
    <t>XXXX-210215-1-232-17-01</t>
  </si>
  <si>
    <t>金沢大学附属病院 外来診療棟４Ｆ 宝ホール</t>
  </si>
  <si>
    <t>金沢大学附属病院 総務課 臨床研修係</t>
  </si>
  <si>
    <t>XXXX-210216-1-331-12-02</t>
  </si>
  <si>
    <t>XXXX-210216-1-331-12-01</t>
  </si>
  <si>
    <t>XXXX-210222-1-181-34-01</t>
  </si>
  <si>
    <t>東区総合福祉センター３階　大会議室</t>
  </si>
  <si>
    <t>令和２年度東区地対協医療安全研修会</t>
  </si>
  <si>
    <t>満田一博</t>
  </si>
  <si>
    <t>higashikuishikai@higashiku.city.hiroshima.med.or.jp</t>
  </si>
  <si>
    <t>XXXX-210224-1-331-40-01</t>
  </si>
  <si>
    <t>医療倫理全体講習会</t>
  </si>
  <si>
    <t>XXXX-210224-1-231-14-01</t>
  </si>
  <si>
    <t>XXXX-210309-1-231-22-01</t>
  </si>
  <si>
    <t>中東遠総合医療センター大会議室</t>
  </si>
  <si>
    <t>斎藤ちはる</t>
  </si>
  <si>
    <t>kansen-ict@chutoen-hp.shizuoka.jp</t>
  </si>
  <si>
    <t>XXXX-210312-1-231-27-01</t>
  </si>
  <si>
    <t>独立行政法人国立病院機構 大阪医療センター　災害医療棟　3階講堂</t>
  </si>
  <si>
    <t>上平　朝子</t>
  </si>
  <si>
    <t>uehira.tomoko.mz@mail.hosp.go.jp</t>
  </si>
  <si>
    <t>XXXX-210212-1-231-23-01</t>
  </si>
  <si>
    <t>日本専門医機構認定共通講習　院内感染対策講習会</t>
  </si>
  <si>
    <t>福井通仁</t>
  </si>
  <si>
    <t>fukui-michihito@toyohashi-mh.jp</t>
  </si>
  <si>
    <t>XXXX-210212-1-231-02-01</t>
  </si>
  <si>
    <t>青森市民病院　大会議室</t>
  </si>
  <si>
    <t>2020年度　第3回院内感染対策研修会（日本専門医機構認定共通講習）</t>
  </si>
  <si>
    <t>織田　惣介</t>
  </si>
  <si>
    <t>byoin-somu@city.aomori.aomori.jp</t>
  </si>
  <si>
    <t>XXXX-210216-1-131-13-01</t>
  </si>
  <si>
    <t>自衛隊中央病院　講堂</t>
  </si>
  <si>
    <t>自衛隊中央病院　令和２年度　第２回医療安全職員教育（日本専門医機構認定共通講習・医療安全）</t>
  </si>
  <si>
    <t>長坂　岳秀</t>
  </si>
  <si>
    <t>clinic119-c-hosp@inet.gsdf.mod.go.jp</t>
  </si>
  <si>
    <t>XXXX-210217-1-331-01-01</t>
  </si>
  <si>
    <t>札幌徳洲会病院　講堂ーカントコトロー</t>
  </si>
  <si>
    <t>医療倫理 （臨床倫理 ､ 研究倫理 ､ 生命倫理）</t>
  </si>
  <si>
    <t>XXXX-210219-1-731-13-01</t>
  </si>
  <si>
    <t>日本専門医機構認定共通講習(会)「保険診療講習会」</t>
  </si>
  <si>
    <t>XXXX-210219-1-331-09-01</t>
  </si>
  <si>
    <t>佐野厚生総合病院　8階　多目的ホール</t>
  </si>
  <si>
    <t>令和2年度　佐野厚生総合病院　臨床倫理講習会</t>
  </si>
  <si>
    <t>XXXX-210226-1-331-13-01</t>
  </si>
  <si>
    <t>国立研究開発法人　国立成育医療研究センター</t>
  </si>
  <si>
    <t>医療倫理概論</t>
  </si>
  <si>
    <t>XXXX-210305-1-131-26-01</t>
  </si>
  <si>
    <t>京都岡本記念病院おかもとホール</t>
  </si>
  <si>
    <t>森田　義治</t>
  </si>
  <si>
    <t>kensyu@okamoto-hp.or.jp</t>
  </si>
  <si>
    <t>東北大学医学部３号館７階　共用会議室</t>
  </si>
  <si>
    <t>沖縄県</t>
  </si>
  <si>
    <t>金城　香澄</t>
  </si>
  <si>
    <t>XXXX-210222-1-131-13-01</t>
  </si>
  <si>
    <t>立川病院　第1・２会議室</t>
  </si>
  <si>
    <t>日本専門医機構認定共通講習（会）「2020年度　第2回立川病院医療安全研修会」</t>
  </si>
  <si>
    <t>佐藤祐子</t>
  </si>
  <si>
    <t>iryoanzen@tachikawa-hosp.gr.jp</t>
  </si>
  <si>
    <t>XXXX-210225-1-331-33-01</t>
  </si>
  <si>
    <t>児童虐待対応研修会</t>
  </si>
  <si>
    <t>XXXX-210225-1-331-34-01</t>
  </si>
  <si>
    <t>市立三次中央病院大講堂、庄原赤十字病院会議室</t>
  </si>
  <si>
    <t>備北メディカルネットワーク初期診療セミナー</t>
  </si>
  <si>
    <t>永澤　昌</t>
  </si>
  <si>
    <t>XXXX-210226-1-131-23-01</t>
  </si>
  <si>
    <t>2020年第2回医療安全研修会</t>
  </si>
  <si>
    <t>XXXX-210226-1-331-23-01</t>
  </si>
  <si>
    <t>名古屋第一赤十字病院　内ヶ島講堂（東棟2階）</t>
  </si>
  <si>
    <t>臨床研究・治験支援センター　倫理講演会</t>
  </si>
  <si>
    <t>青木　綾子</t>
  </si>
  <si>
    <t>kensyu-jimukyoku@nagoya-1st.jrc.or.jp</t>
  </si>
  <si>
    <t>XXXX-210301-1-131-13-01</t>
  </si>
  <si>
    <t>東京都立駒込病院　別館1階講堂</t>
  </si>
  <si>
    <t>金井　理</t>
  </si>
  <si>
    <t>Osamu_Kanai@member.metro.tokyo.jp</t>
  </si>
  <si>
    <t>XXXX-210301-1-331-13-01</t>
  </si>
  <si>
    <t>練馬光が丘病院　地下第一会議室</t>
  </si>
  <si>
    <t>斉藤　有加</t>
  </si>
  <si>
    <t>yukasaito@jadecom.jp</t>
  </si>
  <si>
    <t>XXXX-210301-1-131-28-01</t>
  </si>
  <si>
    <t>医療事故に巻き込まれないために、日常診療で気をつけておくべきこと</t>
  </si>
  <si>
    <t>森田　康子</t>
  </si>
  <si>
    <t>anzon2438@gmail.com</t>
  </si>
  <si>
    <t>XXXX-210302-1-331-12-02</t>
  </si>
  <si>
    <t>令和２年度　千葉医療センター医療倫理講習会</t>
  </si>
  <si>
    <t>XXXX-210302-1-331-12-01</t>
  </si>
  <si>
    <t>君津中央病院4階講堂</t>
  </si>
  <si>
    <t>令和２年度医療倫理講演会</t>
  </si>
  <si>
    <t>前田　晋也</t>
  </si>
  <si>
    <t>dn-kakuho@kc-hosp.or.jp</t>
  </si>
  <si>
    <t>XXXX-210302-1-331-14-01</t>
  </si>
  <si>
    <t>帝京大学医学部附属溝口病院　6階講義室</t>
  </si>
  <si>
    <t>竹内　享子</t>
  </si>
  <si>
    <t>m-igaku@teikyo-u.ac.jp</t>
  </si>
  <si>
    <t>XXXX-210303-1-331-15-01</t>
  </si>
  <si>
    <t>済生会新潟病院内（10階会議室A、10階多目的室、2階応接室、2階多目的室、保育棟カンファレンス室）</t>
  </si>
  <si>
    <t>「医の倫理」に関する研修会</t>
  </si>
  <si>
    <t>上結　可南子</t>
  </si>
  <si>
    <t>rinri@ngt.saiseikai.or.jp</t>
  </si>
  <si>
    <t>XXXX-210304-1-331-28-01</t>
  </si>
  <si>
    <t>宮田由布子</t>
  </si>
  <si>
    <t>itami-hp@city.itami.lg.jp</t>
  </si>
  <si>
    <t>XXXX-210304-1-331-32-01</t>
  </si>
  <si>
    <t>松江市立病院　がんセンター　講堂</t>
  </si>
  <si>
    <t>令和2年度松江市立病院倫理研修会</t>
  </si>
  <si>
    <t>柳田　拓郎</t>
  </si>
  <si>
    <t>iji@matsue-cityhospital.jp</t>
  </si>
  <si>
    <t>XXXX-210304-1-131-41-01</t>
  </si>
  <si>
    <t>病院マネジメント推進会　医療安全研修会</t>
  </si>
  <si>
    <t>XXXX-210305-1-131-36-01</t>
  </si>
  <si>
    <t>徳島赤十字病院病院棟４階４０１会議室</t>
  </si>
  <si>
    <t>「診療録の記載」及び「医療安全」に関する合同研修会</t>
  </si>
  <si>
    <t>東根　崇朗</t>
  </si>
  <si>
    <t>soumu@tokushima-med.jrc.or.jp</t>
  </si>
  <si>
    <t>XXXX-210305-1-231-13-01</t>
  </si>
  <si>
    <t>公益社団法人地域医療振興協会練馬光が丘病院　第一会議室</t>
  </si>
  <si>
    <t>妹尾正子</t>
  </si>
  <si>
    <t>masakosen@jadecom.jp</t>
  </si>
  <si>
    <t>XXXX-210308-1-331-23-01</t>
  </si>
  <si>
    <t>2020年度第2回倫理研修会</t>
  </si>
  <si>
    <t>XXXX-210308-1-131-13-01</t>
  </si>
  <si>
    <t>地域医療振興協会　練馬光が丘病院　大会議室</t>
  </si>
  <si>
    <t>R2年度　第2回　医療安全必修研修</t>
  </si>
  <si>
    <t>XXXX-210308-1-331-39-01</t>
  </si>
  <si>
    <t>高知県</t>
  </si>
  <si>
    <t>高知大学医学部臨床講義棟2階臨床第３講義室</t>
  </si>
  <si>
    <t>COVID19感染拡大にみる倫理的問題</t>
  </si>
  <si>
    <t>川田　朋子</t>
  </si>
  <si>
    <t>senmon@kochi-u.ac.jp</t>
  </si>
  <si>
    <t>XXXX-210309-1-231-13-01</t>
  </si>
  <si>
    <t>立川病院　管理棟４階第1・2会議室</t>
  </si>
  <si>
    <t>周術期関連感染対策</t>
  </si>
  <si>
    <t>黄　英文</t>
  </si>
  <si>
    <t>h.koh@tachikawa-hosp.gr.jp</t>
  </si>
  <si>
    <t>XXXX-210310-1-131-14-01</t>
  </si>
  <si>
    <t>XXXX-210311-1-131-01-01</t>
  </si>
  <si>
    <t>勤医協中央病院　みなくるA</t>
  </si>
  <si>
    <t>勤医協中央病院　医療安全室</t>
  </si>
  <si>
    <t>ikyoku-j@kin-ikyo-chuo.jp</t>
  </si>
  <si>
    <t>XXXX-210312-1-131-04-01</t>
  </si>
  <si>
    <t>宮城厚生協会　坂総合病院　セミナールーム</t>
  </si>
  <si>
    <t>日本専門医機構認定共通講習　医療安全研修会</t>
  </si>
  <si>
    <t>千葉　佳子</t>
  </si>
  <si>
    <t>yoshi@zmkk.org</t>
  </si>
  <si>
    <t>XXXX-210313-1-131-27-01</t>
  </si>
  <si>
    <t>耳原総合病院、西淀病院、コープおおさか病院、東大阪生協病院、大阪民主医療機関連合会（講師はZOOMにて講義）</t>
  </si>
  <si>
    <t>2020年度　医師医療安全大会</t>
  </si>
  <si>
    <t>別所義孝</t>
  </si>
  <si>
    <t>bessho@oskmin.com</t>
  </si>
  <si>
    <t>XXXX-210316-1-231-47-01</t>
  </si>
  <si>
    <t>沖縄県立中部病院、沖縄県立北部病院、沖縄県立南部医療センター・こども医療センター、沖縄県立宮古病院、沖縄県立八重山病院、沖縄県立精和病院</t>
  </si>
  <si>
    <t>日本専門医機構認定共通講習(会)「感染対策講習会」</t>
  </si>
  <si>
    <t>kinjo_kasumi@hosp.pref.okinawa.jp</t>
  </si>
  <si>
    <t>XXXX-210316-1-231-34-01</t>
  </si>
  <si>
    <t>院内感染防止対策委員会・抗菌薬適正使用チーム（AST）合同研修会</t>
  </si>
  <si>
    <t>XXXX-210316-1-331-14-01</t>
  </si>
  <si>
    <t>第13回　臨床研究セミナー</t>
  </si>
  <si>
    <t>XXXX-210318-1-132-22-01</t>
  </si>
  <si>
    <t>XXXX-210322-1-331-37-01</t>
  </si>
  <si>
    <t>香川県</t>
  </si>
  <si>
    <t>香川大学医学部附属病院　臨床講義棟2階</t>
  </si>
  <si>
    <t>浅野　栄介</t>
  </si>
  <si>
    <t>eisuke@med.kagawa-u.ac.jp</t>
  </si>
  <si>
    <t>XXXX-210322-1-131-12-01</t>
  </si>
  <si>
    <t>令和2年度　医療安全講習会</t>
  </si>
  <si>
    <t>XXXX-210323-1-131-09-01</t>
  </si>
  <si>
    <t>佐野厚生総合病院　3階　講義室1・2</t>
  </si>
  <si>
    <t>XXXX-210407-1-331-35-01</t>
  </si>
  <si>
    <t>山口大学医学部附属病院 A棟オーディトリアム</t>
  </si>
  <si>
    <t>2021年度　第１回　臨床研究倫理講習会</t>
  </si>
  <si>
    <t>神代　美代子</t>
  </si>
  <si>
    <t>me209@yamaguchi-u.ac.jp</t>
  </si>
  <si>
    <t>XXXX-210419-1-231-17-01</t>
  </si>
  <si>
    <t>金沢医科大学病院　中央棟４階　北辰講堂</t>
  </si>
  <si>
    <t>令和3年度　第1回　院内感染防止に関する教育講演会</t>
  </si>
  <si>
    <t>高　芳恵</t>
  </si>
  <si>
    <t>kensyu-j@kanazawa-med.ac.jp</t>
  </si>
  <si>
    <t>XXXX-210329-1-231-30-01</t>
  </si>
  <si>
    <t>国保日高総合病　診療管理棟3階　会議室</t>
  </si>
  <si>
    <t>グローバル感染症について</t>
  </si>
  <si>
    <t>上道雅和</t>
  </si>
  <si>
    <t>hidaka-kansen@hidakagh.gobo.wakayama.jp</t>
  </si>
  <si>
    <t>XXXX-210406-2-131-12-01</t>
  </si>
  <si>
    <t>独立行政法人　総合病院国保旭中央病院　しおさいホール/研修棟5階大講堂</t>
  </si>
  <si>
    <t>2021年度　新採用者　医療安全研修</t>
  </si>
  <si>
    <t>anzen@hospital.asahi.chiba.jp</t>
  </si>
  <si>
    <t>XXXX-210407-1-131-24-01</t>
  </si>
  <si>
    <t>市立四日市病院研修センター402京義室</t>
  </si>
  <si>
    <t>吉田　千夏</t>
  </si>
  <si>
    <t>XXXX-210407-1-231-24-01</t>
  </si>
  <si>
    <t>市立四日市病院研修センター402会議室</t>
  </si>
  <si>
    <t>XXXX-210528-1-131-20-01</t>
  </si>
  <si>
    <t>諏訪中央病院 講堂、第2会議室、第3・4会議室</t>
  </si>
  <si>
    <t>第8回5.29医療安全の日</t>
  </si>
  <si>
    <t>名取　通夫</t>
  </si>
  <si>
    <t>kensyu@suwachuo.jp</t>
  </si>
  <si>
    <t>XXXX-210610-1-131-17-01</t>
  </si>
  <si>
    <t>令和3年度　第１回　安全管理体制確保のための職員研修会</t>
  </si>
  <si>
    <t>髙　芳恵</t>
  </si>
  <si>
    <t>公立大学横浜市立大学附属病院　10階臨床講堂、各医局</t>
  </si>
  <si>
    <t>XXXX-210517-1-131-27-01</t>
  </si>
  <si>
    <t>XXXX-210519-1-131-29-01</t>
  </si>
  <si>
    <t>主会場：吉野病院会議室、配信会場：南奈良総合医療センター大会議室・五條病院会議室</t>
  </si>
  <si>
    <t>教育研修センター</t>
  </si>
  <si>
    <t>kenshu@nanwairyou.jp</t>
  </si>
  <si>
    <t>XXXX-210519-1-131-27-01</t>
  </si>
  <si>
    <t>独⽴⾏政法⼈国⽴病院機構⼤阪医療センター 災害医療棟 ３階 講堂</t>
  </si>
  <si>
    <t>⽇本専⾨医機構認定共通講習(会)　「医療安全研修会」</t>
  </si>
  <si>
    <t>XXXX-210520-1-231-23-01</t>
  </si>
  <si>
    <t>日本専門医機構共通講習　院内感染対策講習会</t>
  </si>
  <si>
    <t>豊橋市民病院　感染症管理センター</t>
  </si>
  <si>
    <t>XXXX-210520-1-131-29-01</t>
  </si>
  <si>
    <t>主会場：五條病院会議室、配信会場：南奈良総合医療センター大会議室・吉野病院会議室</t>
  </si>
  <si>
    <t>XXXX-210520-1-231-16-01</t>
  </si>
  <si>
    <t>令和3年度第1回院内感染対策講習会</t>
  </si>
  <si>
    <t>XXXX-210521-1-131-29-01</t>
  </si>
  <si>
    <t>主会場：南奈良総合医療センター大会議室、配信会場：吉野病院会議室・五條病院会議室</t>
  </si>
  <si>
    <t>XXXX-210608-1-331-13-01</t>
  </si>
  <si>
    <t>東京医科⻭科⼤学 鈴⽊章夫記念講堂</t>
  </si>
  <si>
    <t>XXXX-210610-1-131-45-01</t>
  </si>
  <si>
    <t>宮崎大学医学部附属病院　臨床講義室205</t>
  </si>
  <si>
    <t>宮崎大学医学部附属病院　2021年度医療安全講演会</t>
  </si>
  <si>
    <t>XXXX-210610-1-231-35-01</t>
  </si>
  <si>
    <t>XXXX-210611-1-331-24-01</t>
  </si>
  <si>
    <t>必修講習　医療倫理（臨床倫理）</t>
  </si>
  <si>
    <t>kenshu@ise.jrc.or.jp</t>
  </si>
  <si>
    <t>XXXX-210617-1-731-13-01</t>
  </si>
  <si>
    <t>順天堂大学医学部附属練馬病院　2号館M2階会議室1・2</t>
  </si>
  <si>
    <t>矢部雅英</t>
  </si>
  <si>
    <t>masahide.y@juntendo-nerima.jp</t>
  </si>
  <si>
    <t>XXXX-210622-1-131-22-01</t>
  </si>
  <si>
    <t>浜松医科大学　臨床講義棟</t>
  </si>
  <si>
    <t>医事課　医療安全推進係</t>
  </si>
  <si>
    <t>XXXX-210830-1-331-27-01</t>
  </si>
  <si>
    <t>社会医療法人北斗会　さわ病院第一会議室、第二会議室、医局、看護部会議室、第二応接室　及び　ほくとクリニック病院看護部会議室</t>
  </si>
  <si>
    <t>臨床研究・医療倫理に関する院内講演会</t>
  </si>
  <si>
    <t>XXXX-210617-1-231-13-01</t>
  </si>
  <si>
    <t>XXXX-210624-1-131-07-01</t>
  </si>
  <si>
    <t>令和3年度　第1回　医療安全研修会</t>
  </si>
  <si>
    <t>XXXX-210624-1-131-27-01</t>
  </si>
  <si>
    <t>XXXX-210629-1-331-12-02</t>
  </si>
  <si>
    <t>XXXX-210629-1-331-12-01</t>
  </si>
  <si>
    <t>XXXX-210630-1-131-33-02</t>
  </si>
  <si>
    <t>黒本真司</t>
  </si>
  <si>
    <t>XXXX-210702-1-131-35-01</t>
  </si>
  <si>
    <t>XXXX-210705-1-231-14-01</t>
  </si>
  <si>
    <t>XXXX-210706-1-132-13-01</t>
  </si>
  <si>
    <t>東京医科⻭科⼤学医学部付属病院 鈴⽊章夫記念講堂</t>
  </si>
  <si>
    <t>XXXX-210706-1-131-27-01</t>
  </si>
  <si>
    <t>XXXX-210708-1-331-35-01</t>
  </si>
  <si>
    <t>2021年度　第２回　臨床研究倫理講習会</t>
  </si>
  <si>
    <t>XXXX-210712-1-231-27-01</t>
  </si>
  <si>
    <t>大阪市立大学医学部附属病院　5階　講堂</t>
  </si>
  <si>
    <t>2021年度　第1回　院内感染防止対策研修</t>
  </si>
  <si>
    <t>西野　希望</t>
  </si>
  <si>
    <t>senmonkenshu@med.osaka-cu.ac.jp</t>
  </si>
  <si>
    <t>XXXX-210713-1-131-13-01</t>
  </si>
  <si>
    <t>練馬光が丘病院　第一会議室</t>
  </si>
  <si>
    <t>R3年度第1回　医療安全必修研修</t>
  </si>
  <si>
    <t>羽深洋子</t>
  </si>
  <si>
    <t>XXXX-210714-1-331-14-01</t>
  </si>
  <si>
    <t>XXXX-210715-1-131-14-01</t>
  </si>
  <si>
    <t>XXXX-210720-1-131-12-01</t>
  </si>
  <si>
    <t>独立行政法人総合病院国保旭中央病院　しおさいホール</t>
  </si>
  <si>
    <t>リスクマネジメント講演会</t>
  </si>
  <si>
    <t>大島　誠</t>
  </si>
  <si>
    <t>anzen3@outlook.jp</t>
  </si>
  <si>
    <t>XXXX-210721-1-231-46-01</t>
  </si>
  <si>
    <t>鹿児島県</t>
  </si>
  <si>
    <t>鹿児島市立病院　１階　多目的ホール</t>
  </si>
  <si>
    <t>令和３年度第１回感染管理職員全体研修</t>
  </si>
  <si>
    <t>鹿児島市立病院総務課職員係</t>
  </si>
  <si>
    <t>hpsou-syoku@city.kagoshima.lg.jp</t>
  </si>
  <si>
    <t>XXXX-210721-1-231-13-01</t>
  </si>
  <si>
    <t>医療法人社団時正会　佐々総合病院　3号館4階ホール</t>
  </si>
  <si>
    <t>コロナ禍の結核感染対策</t>
  </si>
  <si>
    <t>佐々梨花</t>
  </si>
  <si>
    <t>r_sassa@tmg.or.jp</t>
  </si>
  <si>
    <t>XXXX-210727-1-231-27-01</t>
  </si>
  <si>
    <t>北野病院内ホール</t>
  </si>
  <si>
    <t>五十嵐　康貴</t>
  </si>
  <si>
    <t>sotsugo@kitano-hp.or.jp</t>
  </si>
  <si>
    <t>XXXX-210727-1-331-12-02</t>
  </si>
  <si>
    <t>XXXX-210727-1-331-12-01</t>
  </si>
  <si>
    <t>XXXX-210728-1-231-27-01</t>
  </si>
  <si>
    <t>XXXX-210728-1-331-27-01</t>
  </si>
  <si>
    <t>第13回臨床研究等倫理講習会</t>
  </si>
  <si>
    <t>松田　恭子</t>
  </si>
  <si>
    <t>XXXX-210728-1-131-19-01</t>
  </si>
  <si>
    <t>山梨赤十字病院　多目的ホール</t>
  </si>
  <si>
    <t>令和3年度全職員対象　医療安全研修</t>
  </si>
  <si>
    <t>大根田美穂</t>
  </si>
  <si>
    <t>iryouanzen@yamanashi-med.jrc.or.jp</t>
  </si>
  <si>
    <t>XXXX-210729-1-231-23-01</t>
  </si>
  <si>
    <t>2021年度第1回院内感染対策研修会</t>
  </si>
  <si>
    <t>XXXX-210730-1-231-27-01</t>
  </si>
  <si>
    <t>XXXX-210802-1-231-27-01</t>
  </si>
  <si>
    <t>XXXX-210803-1-331-24-01</t>
  </si>
  <si>
    <t>XXXX-210811-1-131-23-01</t>
  </si>
  <si>
    <t>XXXX-210817-1-331-47-01</t>
  </si>
  <si>
    <t>沖縄県立中部病院、沖縄県立北部病院、沖縄県立南部医療センタ・こども医療センター、沖縄県立宮古病院、沖縄県立八重山病院、沖縄県立精和病院</t>
  </si>
  <si>
    <t>日本専門医機構認定共通講習　令和３年度沖縄県立中部病院倫理講習会</t>
  </si>
  <si>
    <t>比嘉　美和子</t>
  </si>
  <si>
    <t>higa_miwako@hosp.pref.okinawa.jp</t>
  </si>
  <si>
    <t>XXXX-210818-1-331-47-01</t>
  </si>
  <si>
    <t>XXXX-210819-1-131-27-01</t>
  </si>
  <si>
    <t>XXXX-210830-1-231-27-01</t>
  </si>
  <si>
    <t>2021年度　第2回　院内感染防止対策研修</t>
  </si>
  <si>
    <t>XXXX-210903-1-231-27-01</t>
  </si>
  <si>
    <t>XXXX-210906-1-231-27-01</t>
  </si>
  <si>
    <t>XXXX-210907-1-231-27-01</t>
  </si>
  <si>
    <t>XXXX-210908-1-231-27-01</t>
  </si>
  <si>
    <t>XXXX-210913-1-331-17-01</t>
  </si>
  <si>
    <t>金沢大学附属病院　外来診療棟４Ｆ宝ホール</t>
  </si>
  <si>
    <t>XXXX-211027-1-331-42-01</t>
  </si>
  <si>
    <t>地方独立行政法人長崎市立病院機構　長崎みなとメディカルセンター　醫聖ホール</t>
  </si>
  <si>
    <t>治験研修会</t>
  </si>
  <si>
    <t>松山　聡子</t>
  </si>
  <si>
    <t>matsuyama_satoko@ncho.jp</t>
  </si>
  <si>
    <t>XXXX-211124-1-231-27-01</t>
  </si>
  <si>
    <t>XXXX-211124-1-331-42-01</t>
  </si>
  <si>
    <t>倫理講習会</t>
  </si>
  <si>
    <t>kenkyu@ncho.jp</t>
  </si>
  <si>
    <t>XXXX-211125-1-231-27-01</t>
  </si>
  <si>
    <t>XXXX-211126-1-131-27-01</t>
  </si>
  <si>
    <t>XXXX-211129-1-231-27-01</t>
  </si>
  <si>
    <t>XXXX-211130-1-231-27-01</t>
  </si>
  <si>
    <t>XXXX-220222-1-131-27-01</t>
  </si>
  <si>
    <t>山口大学医学部 医修館 第一講義室、第二講義室、 吉田キャンパス メディア教育棟メディア講義室 及び常盤キャンパス D講義棟31番教室</t>
  </si>
  <si>
    <t>XXXX-210727-1-131-14-01</t>
  </si>
  <si>
    <t>令和3年度　第1回医療安全研修会</t>
  </si>
  <si>
    <t>小田原市立病院　経営管理課　石井</t>
  </si>
  <si>
    <t>XXXX-210728-1-131-22-01</t>
  </si>
  <si>
    <t>静岡市立清水病院　研修棟3階会議室1</t>
  </si>
  <si>
    <t>静岡市立清水病院　令和３年度第１回医療安全研修会</t>
  </si>
  <si>
    <t>XXXX-210728-1-231-34-01</t>
  </si>
  <si>
    <t>独立行政法人　国立病院機構　呉医療センター・中国がんセンター</t>
  </si>
  <si>
    <t>令和３年度第１回感染対策・抗菌薬適正使用支援講演会</t>
  </si>
  <si>
    <t>呉医療　管理課庶務係</t>
  </si>
  <si>
    <t>506-syomugakari@mail.hosp.go.jp</t>
  </si>
  <si>
    <t>XXXX-210729-1-231-13-01</t>
  </si>
  <si>
    <t>石川　しのぶ</t>
  </si>
  <si>
    <t>ishikawa.shinobu.bs@mail.hosp.go.jp</t>
  </si>
  <si>
    <t>XXXX-210730-1-331-08-01</t>
  </si>
  <si>
    <t>筑波大学附属病院　臨床講義室D</t>
  </si>
  <si>
    <t>医療倫理講習会（日本専門医機構認定共通講習）</t>
  </si>
  <si>
    <t>XXXX-210806-1-131-27-02</t>
  </si>
  <si>
    <t>XXXX-210806-1-131-27-01</t>
  </si>
  <si>
    <t>あべのメディックスビル　8階　会議室1、2</t>
  </si>
  <si>
    <t>2021年度　第1回医療安全研修</t>
  </si>
  <si>
    <t>XXXX-210812-1-731-23-01</t>
  </si>
  <si>
    <t>名古屋第一赤十字病院　内ケ島講堂（東棟2階）</t>
  </si>
  <si>
    <t>医療経済（保険医療）</t>
  </si>
  <si>
    <t>XXXX-210818-1-131-33-01</t>
  </si>
  <si>
    <t>川崎医科大学総合医療センター　５階カンファレンス室１</t>
  </si>
  <si>
    <t>森永　奈緒美</t>
  </si>
  <si>
    <t>kwsyomu@med.kawasaki-m.ac.jp</t>
  </si>
  <si>
    <t>XXXX-210819-1-331-10-01</t>
  </si>
  <si>
    <t>伊勢崎市民病院　１０階　大小会議室</t>
  </si>
  <si>
    <t>2021年度倫理委員会研修会</t>
  </si>
  <si>
    <t>小林　幹男</t>
  </si>
  <si>
    <t>office@hospital.isesaki.gunma.jp</t>
  </si>
  <si>
    <t>XXXX-210820-1-631-23-01</t>
  </si>
  <si>
    <t>総合大雄会病院　南館１０階講堂</t>
  </si>
  <si>
    <t>医療福祉制度</t>
  </si>
  <si>
    <t>児童虐待に関わる研修会</t>
  </si>
  <si>
    <t>舟渡　博典</t>
  </si>
  <si>
    <t>hfunato@daiyukai.or.jp</t>
  </si>
  <si>
    <t>XXXX-210901-1-131-46-01</t>
  </si>
  <si>
    <t>鹿児島市立病院　１階多目的ホール・２階大会議室</t>
  </si>
  <si>
    <t>令和３年度 第１回 医療安全職員全体研修</t>
  </si>
  <si>
    <t>XXXX-211020-1-381-01-01</t>
  </si>
  <si>
    <t>医療法人渓仁会 手稲渓仁会病院　Kビルホール</t>
  </si>
  <si>
    <t>小林磨季</t>
  </si>
  <si>
    <t>tkh-senmoni@keijinkai.or.jp</t>
  </si>
  <si>
    <t>XXXX-211030-1-231-40-01</t>
  </si>
  <si>
    <t>国立病院機構九州医療センター　外来棟４階　研修室</t>
  </si>
  <si>
    <t>２０２１年度 地域医師のための生涯研修セミナー 感染症</t>
  </si>
  <si>
    <t>濵 直美</t>
  </si>
  <si>
    <t>hama.naomi.jm@mail.hosp.go.jp</t>
  </si>
  <si>
    <t>XXXX-220305-1-131-40-01</t>
  </si>
  <si>
    <t>２０２１年度 地域医師のための生涯研修セミナー 医療安全</t>
  </si>
  <si>
    <t>関⻄医科⼤学　加多乃講堂</t>
  </si>
  <si>
    <t>XXXX-210821-1-331-25-01</t>
  </si>
  <si>
    <t>滋賀医科大学臨床講義棟２階臨床講義室３</t>
  </si>
  <si>
    <t>奥村　泰典</t>
  </si>
  <si>
    <t>XXXX-210821-1-131-25-01</t>
  </si>
  <si>
    <t>XXXX-210821-1-231-25-01</t>
  </si>
  <si>
    <t>XXXX-210823-1-131-14-01</t>
  </si>
  <si>
    <t>医療法人社団三成会　新百合ヶ丘総合病院　A棟3階　STRホール</t>
  </si>
  <si>
    <t>細川悠歌</t>
  </si>
  <si>
    <t>shinyuri_kensyu@mt.strins.or.jp</t>
  </si>
  <si>
    <t>XXXX-210824-1-231-27-01</t>
  </si>
  <si>
    <t>院内感染防止対策講習会</t>
  </si>
  <si>
    <t>XXXX-210825-1-131-01-01</t>
  </si>
  <si>
    <t>旭川赤十字病院　2階講堂</t>
  </si>
  <si>
    <t>第3回医療安全研修会</t>
  </si>
  <si>
    <t>田端　五月</t>
  </si>
  <si>
    <t>iryoan@asahikawa-rch.gr.jp</t>
  </si>
  <si>
    <t>XXXX-210826-1-131-06-01</t>
  </si>
  <si>
    <t>XXXX-210827-1-131-33-01</t>
  </si>
  <si>
    <t>岡山済生会総合病院　管理棟4階　さいゆうホール、岡山済生会外来センター病院会議室</t>
  </si>
  <si>
    <t>医療安全セミナー　「報告と救命　~被害を最小化するために~」</t>
  </si>
  <si>
    <t>安東祐子</t>
  </si>
  <si>
    <t>jinzai@okayamasaiseikai.or.jp</t>
  </si>
  <si>
    <t>XXXX-210827-1-231-13-01</t>
  </si>
  <si>
    <t>練馬光が丘病院　地下大会議室</t>
  </si>
  <si>
    <t>院内感染対策必修研修</t>
  </si>
  <si>
    <t>深田美樹子</t>
  </si>
  <si>
    <t>mikikof@jadecom.jp</t>
  </si>
  <si>
    <t>XXXX-210827-1-331-04-01</t>
  </si>
  <si>
    <t>XXXX-210827-1-331-12-01</t>
  </si>
  <si>
    <t>研究倫理講演会（日本専門医機構認定共通講習）</t>
  </si>
  <si>
    <t>XXXX-210831-1-331-22-01</t>
  </si>
  <si>
    <t>XXXX-210901-1-181-27-01</t>
  </si>
  <si>
    <t>中心静脈セミナー</t>
  </si>
  <si>
    <t>XXXX-210902-1-131-41-01</t>
  </si>
  <si>
    <t>病院マネジメント推進会：医療安全研修</t>
  </si>
  <si>
    <t>XXXX-210906-1-131-33-01</t>
  </si>
  <si>
    <t>XXXX-210909-1-131-13-01</t>
  </si>
  <si>
    <t>チーム医療について</t>
  </si>
  <si>
    <t>XXXX-210910-1-331-23-01</t>
  </si>
  <si>
    <t>名古屋第二赤十字病院 1病棟10階　加藤化学記念カンファレンスホール</t>
  </si>
  <si>
    <t>製薬会社の製品説明パンフレットの見方・使い方</t>
  </si>
  <si>
    <t>亀尾　澪</t>
  </si>
  <si>
    <t>education@nagoya2.jrc.or.jp</t>
  </si>
  <si>
    <t>XXXX-210913-1-231-14-01</t>
  </si>
  <si>
    <t>横須賀共済病院　講堂</t>
  </si>
  <si>
    <t>横須賀共済病院　感染対策講演会</t>
  </si>
  <si>
    <t>奥村　翠</t>
  </si>
  <si>
    <t>kyoiku2@ykh.gr.jp</t>
  </si>
  <si>
    <t>XXXX-210914-1-131-14-01</t>
  </si>
  <si>
    <t>日本医療機能評価機構2020年度患者安全推進全体フォーラム　基調講演</t>
  </si>
  <si>
    <t>XXXX-210915-1-331-34-01</t>
  </si>
  <si>
    <t>XXXX-210916-1-132-22-01</t>
  </si>
  <si>
    <t>掛川市・袋井市病院企業団立中東遠総合医療センター大会議室Ａ/Ｂ/Ｃ</t>
  </si>
  <si>
    <t>蓮池のり子</t>
  </si>
  <si>
    <t>XXXX-210916-1-131-10-01</t>
  </si>
  <si>
    <t>群馬大学医学部臨床大講堂</t>
  </si>
  <si>
    <t>令和３年度群馬大学医学部附属病院医療安全講習会</t>
  </si>
  <si>
    <t>XXXX-210917-1-232-22-01</t>
  </si>
  <si>
    <t>XXXX-210917-1-231-23-01</t>
  </si>
  <si>
    <t>総合大雄会病院　南館10階講堂</t>
  </si>
  <si>
    <t>2021年度　第1回　院内感染対策研修会</t>
  </si>
  <si>
    <t>舟渡博典</t>
  </si>
  <si>
    <t>XXXX-210921-1-331-12-02</t>
  </si>
  <si>
    <t>XXXX-210921-1-331-12-01</t>
  </si>
  <si>
    <t>XXXX-210924-1-331-18-01</t>
  </si>
  <si>
    <t>福井県</t>
  </si>
  <si>
    <t>福井赤十字病院　栄養管理棟3階講堂</t>
  </si>
  <si>
    <t>福井赤十字病院　医療倫理に関する研修会</t>
  </si>
  <si>
    <t>近藤　ひろみ</t>
  </si>
  <si>
    <t>soumu@fukui-med.jrc.or.jp</t>
  </si>
  <si>
    <t>XXXX-210924-1-231-40-01</t>
  </si>
  <si>
    <t>飯塚病院　教育研修棟6階　百年ホール</t>
  </si>
  <si>
    <t>2021年度 院内感染管理研修会</t>
  </si>
  <si>
    <t>鬼丸　葵衣</t>
  </si>
  <si>
    <t>education-info@aih-net.com</t>
  </si>
  <si>
    <t>XXXX-210925-1-381-01-01</t>
  </si>
  <si>
    <t>医療法人渓仁会 手稲渓仁会病院 Kビル大ホール</t>
  </si>
  <si>
    <t>手稲渓仁会病院 臨床倫理研修会</t>
  </si>
  <si>
    <t>kobayashi-ma@keijinkai.or.jp</t>
  </si>
  <si>
    <t>XXXX-210927-1-131-27-01</t>
  </si>
  <si>
    <t>市立岸和田市民病院　３階講堂</t>
  </si>
  <si>
    <t>医療安全全体研修会</t>
  </si>
  <si>
    <t>医療マネジメント課　大塚　敦志</t>
  </si>
  <si>
    <t>iryoum@city.kishiwada.osaka.jp</t>
  </si>
  <si>
    <t>XXXX-210927-1-131-27-02</t>
  </si>
  <si>
    <t>医療安全・認知症ケアチーム合同講習会</t>
  </si>
  <si>
    <t>XXXX-210927-2-731-14-01</t>
  </si>
  <si>
    <t>平塚市民病院　大会議室</t>
  </si>
  <si>
    <t>平塚市民病院 医療経済（保険医療）研修会</t>
  </si>
  <si>
    <t>杉山　正</t>
  </si>
  <si>
    <t>byoin-s@city.hiratsuka.kanagawa.jp</t>
  </si>
  <si>
    <t>XXXX-210928-1-231-04-01</t>
  </si>
  <si>
    <t>国立病院機構仙台医療センター 大講堂</t>
  </si>
  <si>
    <t>XXXX-210929-1-331-11-01</t>
  </si>
  <si>
    <t>埼玉県立がんセンター 講堂</t>
  </si>
  <si>
    <t>日本専門医機構認定共通講習　倫理講習会</t>
  </si>
  <si>
    <t>中村　拓矢</t>
  </si>
  <si>
    <t>g.iji-ka@saitama-pho.jp</t>
  </si>
  <si>
    <t>XXXX-210929-1-131-11-01</t>
  </si>
  <si>
    <t>防衛医科大学校　臨床大講堂</t>
  </si>
  <si>
    <t>XXXX-210929-1-131-40-01</t>
  </si>
  <si>
    <t>福大メディカルホール</t>
  </si>
  <si>
    <t>福岡大学病院医療安全・感染対策全体教育</t>
  </si>
  <si>
    <t>平井　友樹</t>
  </si>
  <si>
    <t>anzen@adm.fukuoka-u.ac.jp</t>
  </si>
  <si>
    <t>XXXX-210930-1-131-27-01</t>
  </si>
  <si>
    <t>関西医科大学総合医療センター南館２階臨床講堂</t>
  </si>
  <si>
    <t>XXXX-210930-1-331-37-01</t>
  </si>
  <si>
    <t>⾹川⼤学医学部附属病院 臨床講義棟2階</t>
  </si>
  <si>
    <t>⽇本専⾨医機構認定共通講習</t>
  </si>
  <si>
    <t>下方　大河</t>
  </si>
  <si>
    <t>isikyaria@med.kagawa-u.ac.jp</t>
  </si>
  <si>
    <t>XXXX-210930-1-181-19-01</t>
  </si>
  <si>
    <t>市立甲府病院　第一会議室　オンラインセミナー</t>
  </si>
  <si>
    <t>山梨県　VTE 医療安全セミナー</t>
  </si>
  <si>
    <t>黄　淳一</t>
  </si>
  <si>
    <t>kofuiryouanzen@gmail.com</t>
  </si>
  <si>
    <t>XXXX-210930-1-131-19-01</t>
  </si>
  <si>
    <t>国民健康保険富士吉田市立病院　講堂1・2・西別館</t>
  </si>
  <si>
    <t>加藤亜紀</t>
  </si>
  <si>
    <t>XXXX-211001-1-131-06-01</t>
  </si>
  <si>
    <t>XXXX-211001-1-231-11-01</t>
  </si>
  <si>
    <t>さいたま市立病院　３階アッセンブリーホール</t>
  </si>
  <si>
    <t>第１回さいたま市立病院院内感染対策研修会</t>
  </si>
  <si>
    <t>山田　浩司</t>
  </si>
  <si>
    <t>hsp-shisetsu-kanri@city.saitama.lg.jp</t>
  </si>
  <si>
    <t>XXXX-211004-1-131-40-01</t>
  </si>
  <si>
    <t>飯塚病院　教育研修棟6F　百年ホール</t>
  </si>
  <si>
    <t>2021年度医療安全講習会</t>
  </si>
  <si>
    <t>XXXX-211004-1-231-14-01</t>
  </si>
  <si>
    <t>小田原市立病院　会議室</t>
  </si>
  <si>
    <t>令和3年度第1回感染対策セミナー</t>
  </si>
  <si>
    <t>岩崎　大</t>
  </si>
  <si>
    <t>XXXX-211004-1-131-40-02</t>
  </si>
  <si>
    <t>大牟田市立病院大会議室</t>
  </si>
  <si>
    <t>大牟田市立病院医療安全講習会</t>
  </si>
  <si>
    <t>東郷　真一郎</t>
  </si>
  <si>
    <t>iryouanzen@ghp.omuta.fukuoka.jp</t>
  </si>
  <si>
    <t>XXXX-211004-1-131-27-01</t>
  </si>
  <si>
    <t>社会医療法人 生長会 府中病院　アイセンター3階 ミーティングルーム</t>
  </si>
  <si>
    <t>2021年度 医療安全研修</t>
  </si>
  <si>
    <t>柄綾乃</t>
  </si>
  <si>
    <t>a_okubo@seichokai.or.jp</t>
  </si>
  <si>
    <t>XXXX-211005-1-231-24-01</t>
  </si>
  <si>
    <t>XXXX-211005-1-131-22-01</t>
  </si>
  <si>
    <t>富士市立中央病院　大会議室</t>
  </si>
  <si>
    <t>2021年度　第１回　医療安全研修</t>
  </si>
  <si>
    <t>井出　大介</t>
  </si>
  <si>
    <t>ch-soumu@div.city.fuji.shizuoka.jp</t>
  </si>
  <si>
    <t>XXXX-211005-1-231-12-01</t>
  </si>
  <si>
    <t>千葉西総合病院　アネックス館４Ｆ　講堂</t>
  </si>
  <si>
    <t>感染管理講習会―日本専門医機構認定共通講習会</t>
  </si>
  <si>
    <t>田邉　昂太</t>
  </si>
  <si>
    <t>drcollection@chibanishi-hp.or.jp</t>
  </si>
  <si>
    <t>XXXX-211005-1-231-27-01</t>
  </si>
  <si>
    <t>XXXX-211006-1-131-15-01</t>
  </si>
  <si>
    <t>一般財団法人新潟県地域医療推進機構魚沼基幹病院　講堂・多目的ホール</t>
  </si>
  <si>
    <t>魚沼基幹病院医療安全研修会</t>
  </si>
  <si>
    <t>星野　靖</t>
  </si>
  <si>
    <t>y-hoshino@ncmi.or.jp</t>
  </si>
  <si>
    <t>XXXX-211006-1-131-27-01</t>
  </si>
  <si>
    <t>XXXX-211007-1-131-28-01</t>
  </si>
  <si>
    <t>市立伊丹病院　講堂</t>
  </si>
  <si>
    <t>2021年度　第1回　医療安全研修会</t>
  </si>
  <si>
    <t>市立伊丹病院　医療安全管理室　加藤淳</t>
  </si>
  <si>
    <t>katou.jun@city.itami.lg.jp</t>
  </si>
  <si>
    <t>XXXX-211008-1-181-27-01</t>
  </si>
  <si>
    <t>縫合結紮セミナー</t>
  </si>
  <si>
    <t>XXXX-211008-1-131-14-01</t>
  </si>
  <si>
    <t>公立大学法人　横浜市立大学附属市民総合医療センター　ZoomによるWEB講演会（WEBでの参加者は共通講習対象外） 　ポイント申請対象者は会場に集合</t>
  </si>
  <si>
    <t>令和３年度　第１回医療安全講演会</t>
  </si>
  <si>
    <t>海保</t>
  </si>
  <si>
    <t>kaiho.chi.de@yokohama-cu.ac.jp</t>
  </si>
  <si>
    <t>XXXX-211008-1-131-27-01</t>
  </si>
  <si>
    <t>社会医療法人生長会 専門学校 ベルランド看護助産大学校 講堂</t>
  </si>
  <si>
    <t>『心理的安全性』と医療の質・安全</t>
  </si>
  <si>
    <t>中埜 晴美</t>
  </si>
  <si>
    <t>ha_nakano@seichokai.or.jp</t>
  </si>
  <si>
    <t>XXXX-211008-1-231-28-01</t>
  </si>
  <si>
    <t>兵庫県立西宮病院　感染対策・抗菌薬適正使用支援講習会</t>
  </si>
  <si>
    <t>XXXX-211008-1-231-13-01</t>
  </si>
  <si>
    <t>東京医科大学病院9階臨床講堂　茨城医療センター　八王子医療センター</t>
  </si>
  <si>
    <t>日本専門医機構認定共通講習 感染対策</t>
  </si>
  <si>
    <t>東京医科大学病院教育部卒後臨床研修センター</t>
  </si>
  <si>
    <t>skc@tokyo-med.ac.jp</t>
  </si>
  <si>
    <t>XXXX-211008-1-131-01-01</t>
  </si>
  <si>
    <t>函館中央病院　講堂</t>
  </si>
  <si>
    <t>函館中央病院　医療安全セミナー</t>
  </si>
  <si>
    <t>杉田　直人</t>
  </si>
  <si>
    <t>resident@hakochu-hp.gr.jp</t>
  </si>
  <si>
    <t>XXXX-211011-1-231-14-01</t>
  </si>
  <si>
    <t>けいゆう病院13階会議室</t>
  </si>
  <si>
    <t>XXXX-211012-1-331-23-01</t>
  </si>
  <si>
    <t>猿渡　良根</t>
  </si>
  <si>
    <t>saruwatari.yoshine.pn@mail.hosp.go.jp</t>
  </si>
  <si>
    <t>XXXX-211012-1-331-15-01</t>
  </si>
  <si>
    <t>新潟市民病院　講堂</t>
  </si>
  <si>
    <t>山村　貴子</t>
  </si>
  <si>
    <t>kensyu@hosp.niigata.niigata.jp</t>
  </si>
  <si>
    <t>XXXX-211014-1-231-01-01</t>
  </si>
  <si>
    <t>感染講習会</t>
  </si>
  <si>
    <t>XXXX-211014-1-331-33-01</t>
  </si>
  <si>
    <t>XXXX-211014-1-231-27-01</t>
  </si>
  <si>
    <t>ベルランド総合病院 地下一階 AIFホール</t>
  </si>
  <si>
    <t>今必要な感染制御と感染症治療</t>
  </si>
  <si>
    <t>XXXX-211014-1-231-27-02</t>
  </si>
  <si>
    <t>大阪府済生会中津医療福祉センター　西棟13階体育館</t>
  </si>
  <si>
    <t>令和3年度　感染対策研修会</t>
  </si>
  <si>
    <t>XXXX-211015-1-831-22-01</t>
  </si>
  <si>
    <t>掛川市・袋井市病院企業団立 中東遠総合医療センター　大会議室A/B/C</t>
  </si>
  <si>
    <t>令和3年度臨床研究研修会</t>
  </si>
  <si>
    <t>豊田　宜子</t>
  </si>
  <si>
    <t>ttoyoda@chutoen-hp.shizuoka.jp</t>
  </si>
  <si>
    <t>XXXX-211015-1-231-15-01</t>
  </si>
  <si>
    <t>新潟市民病院 講堂</t>
  </si>
  <si>
    <t>2021年度　インフェクションコントロールセミナー</t>
  </si>
  <si>
    <t>XXXX-211018-1-131-23-01</t>
  </si>
  <si>
    <t>日本赤十字社愛知医療センター名古屋第一病院　内ケ島講堂（東棟2階）</t>
  </si>
  <si>
    <t>総合医局学術講演会</t>
  </si>
  <si>
    <t>青木綾子</t>
  </si>
  <si>
    <t>XXXX-211019-1-331-12-01</t>
  </si>
  <si>
    <t>XXXX-211020-1-231-23-01</t>
  </si>
  <si>
    <t>XXXX-211021-1-131-27-01</t>
  </si>
  <si>
    <t>XXXX-211021-1-131-15-01</t>
  </si>
  <si>
    <t>令和3年度医療安全研修</t>
  </si>
  <si>
    <t>XXXX-211024-2-531-25-01</t>
  </si>
  <si>
    <t>滋賀県立総合病院　研究所講堂</t>
  </si>
  <si>
    <t>地域医療</t>
  </si>
  <si>
    <t>令和3年度　アルコール健康障害対応研修</t>
  </si>
  <si>
    <t>村上　晶子</t>
  </si>
  <si>
    <t>murakami-akiko@pref.shiga.lg.jp</t>
  </si>
  <si>
    <t>XXXX-211025-1-131-27-01</t>
  </si>
  <si>
    <t>XXXX-211026-1-331-12-01</t>
  </si>
  <si>
    <t>XXXX-211027-1-231-30-01</t>
  </si>
  <si>
    <t>和歌山県立医科大学　講堂</t>
  </si>
  <si>
    <t>令和３年度　第５回感染予防対策研修会</t>
  </si>
  <si>
    <t>村雲　洋香</t>
  </si>
  <si>
    <t>kansen@wakayama-med.ac.jp</t>
  </si>
  <si>
    <t>XXXX-211102-1-131-46-01</t>
  </si>
  <si>
    <t>令和３年度 第２回 医療安全職員全体研修</t>
  </si>
  <si>
    <t>XXXX-211105-1-331-09-01</t>
  </si>
  <si>
    <t>令和3年度　佐野厚生総合病院　臨床倫理講習会</t>
  </si>
  <si>
    <t>XXXX-211108-1-331-24-01</t>
  </si>
  <si>
    <t>必修講習　医療倫理（研究倫理）</t>
  </si>
  <si>
    <t>XXXX-211109-1-131-04-01</t>
  </si>
  <si>
    <t>XXXX-211112-1-331-27-01</t>
  </si>
  <si>
    <t>医療者・患者関係の倫理 -模擬裁判を通じてインフォームド・コンセントを考えよう-</t>
  </si>
  <si>
    <t>XXXX-211115-1-231-13-01</t>
  </si>
  <si>
    <t>国立成育医療研究センターセミナールーム</t>
  </si>
  <si>
    <t>国立成育医療研究センター 教育研修センター</t>
  </si>
  <si>
    <t>XXXX-211116-1-331-12-01</t>
  </si>
  <si>
    <t>XXXX-211117-1-331-12-01</t>
  </si>
  <si>
    <t>XXXX-211119-1-331-36-01</t>
  </si>
  <si>
    <t>徳島赤十字病院　病院棟4階　401会議室</t>
  </si>
  <si>
    <t>XXXX-211119-1-332-24-01</t>
  </si>
  <si>
    <t>XXXX-211122-1-131-31-01</t>
  </si>
  <si>
    <t>鳥取県</t>
  </si>
  <si>
    <t>令和3年度　医療安全研修会（必須研修）</t>
  </si>
  <si>
    <t>北村洋子</t>
  </si>
  <si>
    <t>senmoni@ml.med.tottori-u.ac.jp</t>
  </si>
  <si>
    <t>XXXX-211124-1-131-27-01</t>
  </si>
  <si>
    <t>令和3年度　医療安全対策研修会</t>
  </si>
  <si>
    <t>k_nagaie@nakatsu.saiseikai.or.jp</t>
  </si>
  <si>
    <t>XXXX-211124-1-131-14-01</t>
  </si>
  <si>
    <t>横須賀市立うわまち病院　リハビリテーションセンター</t>
  </si>
  <si>
    <t>長田　洋一</t>
  </si>
  <si>
    <t>youichios@jadecom.jp</t>
  </si>
  <si>
    <t>XXXX-211126-1-131-23-01</t>
  </si>
  <si>
    <t>愛知県厚生農業協同組合連合会　安城更生病院　講堂・第11会議室</t>
  </si>
  <si>
    <t>医療安全講習会（日本専門医機構認定講習）</t>
  </si>
  <si>
    <t>三井千鶴</t>
  </si>
  <si>
    <t>kyouiku@kosei.anjo.aichi.jp</t>
  </si>
  <si>
    <t>XXXX-211126-1-131-44-01</t>
  </si>
  <si>
    <t>令和３年度第３回大分県立病院医療安全管理研修会</t>
  </si>
  <si>
    <t>XXXX-211129-1-231-42-01</t>
  </si>
  <si>
    <t>地方独立行政法人佐世保市総合医療センター　大研修室</t>
  </si>
  <si>
    <t>日本専門医機構認定共通講習会～感染対策～</t>
  </si>
  <si>
    <t>総務課　共通講習担当</t>
  </si>
  <si>
    <t>sougoh@hospital.sasebo.nagasaki.jp</t>
  </si>
  <si>
    <t>XXXX-211130-1-132-22-01</t>
  </si>
  <si>
    <t>XXXX-211130-1-231-24-01</t>
  </si>
  <si>
    <t>XXXX-211217-1-332-24-01</t>
  </si>
  <si>
    <t>XXXX-211217-1-131-42-01</t>
  </si>
  <si>
    <t>日本専門医機構認定共通講習会～医療安全～</t>
  </si>
  <si>
    <t>XXXX-211221-1-331-12-02</t>
  </si>
  <si>
    <t>XXXX-211221-1-331-12-01</t>
  </si>
  <si>
    <t>XXXX-220121-1-331-42-01</t>
  </si>
  <si>
    <t>日本専門医機構認定共通講習会～医療倫理～</t>
  </si>
  <si>
    <t>XXXX-220215-1-331-12-02</t>
  </si>
  <si>
    <t>XXXX-220215-1-331-12-01</t>
  </si>
  <si>
    <t>XXXX-211014-1-131-06-01</t>
  </si>
  <si>
    <t>山形市立病院済生館4階大会議室</t>
  </si>
  <si>
    <t>山形市立病院済生館医療安全研修会</t>
  </si>
  <si>
    <t>鈴木　泰子</t>
  </si>
  <si>
    <t>keiei-k2328@saiseikan.jp</t>
  </si>
  <si>
    <t>XXXX-211014-1-232-26-01</t>
  </si>
  <si>
    <t>京都第二赤十字病院　C棟６階会議室</t>
  </si>
  <si>
    <t>みんなの感染対策2021年</t>
  </si>
  <si>
    <t>藤井　厚</t>
  </si>
  <si>
    <t>kensyu@kyoto2.jrc.or.jp</t>
  </si>
  <si>
    <t>XXXX-211020-1-132-27-01</t>
  </si>
  <si>
    <t>大阪市立総合医療センター　さくらホール</t>
  </si>
  <si>
    <t>教育研修センター内　共通講習担当</t>
  </si>
  <si>
    <t>xc0059@osakacity-hp.or.jp</t>
  </si>
  <si>
    <t>XXXX-211022-1-131-12-01</t>
  </si>
  <si>
    <t>松戸市立総合医療センター　大会議室</t>
  </si>
  <si>
    <t>松戸市立総合医療センター医療安全の日研修会</t>
  </si>
  <si>
    <t>藤村尚代</t>
  </si>
  <si>
    <t>hisayokbt@yahoo.co.jp</t>
  </si>
  <si>
    <t>XXXX-211022-1-131-29-01</t>
  </si>
  <si>
    <t>市立奈良病院　2階　会議室5</t>
  </si>
  <si>
    <t>2021年度　第1回教育研修会</t>
  </si>
  <si>
    <t>高木章吾</t>
  </si>
  <si>
    <t>XXXX-211026-1-131-13-01</t>
  </si>
  <si>
    <t>自衛隊中央病院　令和３年度　第１回医療安全職員教育（日本専門医機構認定共通講習・医療安全）</t>
  </si>
  <si>
    <t>XXXX-211026-1-131-03-01</t>
  </si>
  <si>
    <t>岩手医科大学附属病院研修室</t>
  </si>
  <si>
    <t>2021年度総合安全教育プログラム認定講習会　医療安全対策講習会</t>
  </si>
  <si>
    <t>医療安全管理部事務室</t>
  </si>
  <si>
    <t>XXXX-211028-1-231-35-01</t>
  </si>
  <si>
    <t>XXXX-211028-1-231-33-01</t>
  </si>
  <si>
    <t>XXXX-211101-1-131-27-01</t>
  </si>
  <si>
    <t>あべのメディックス6階　ホール</t>
  </si>
  <si>
    <t>2021年度　第2回医療安全研修</t>
  </si>
  <si>
    <t>XXXX-211102-1-331-13-01</t>
  </si>
  <si>
    <t>東京都立墨東病院　14階講堂</t>
  </si>
  <si>
    <t>高木　由紀子</t>
  </si>
  <si>
    <t>Yukiko_Takagi@member.metro.tokyo.jp</t>
  </si>
  <si>
    <t>XXXX-211104-1-331-23-01</t>
  </si>
  <si>
    <t>臨床倫理検討委員会講演会（日本専門医機構認定共通講習：医療倫理）</t>
  </si>
  <si>
    <t>XXXX-211104-1-231-11-01</t>
  </si>
  <si>
    <t>院内感染防止対策講演会</t>
  </si>
  <si>
    <t>頓所 真弓</t>
  </si>
  <si>
    <t>XXXX-211105-1-131-47-01</t>
  </si>
  <si>
    <t>沖縄県立南部医療センター・こども医療センター</t>
  </si>
  <si>
    <t>卒後臨床研修センター　久保 紋子</t>
  </si>
  <si>
    <t>nanbu_pgmec@hosp.pref.okinawa.jp</t>
  </si>
  <si>
    <t>XXXX-211105-1-331-28-01</t>
  </si>
  <si>
    <t>神戸市立医療センター中央市民病院　本館１階講堂</t>
  </si>
  <si>
    <t>藤田　啓暉</t>
  </si>
  <si>
    <t>XXXX-211105-1-131-22-01</t>
  </si>
  <si>
    <t>浜松医療センター　２号館３階講堂</t>
  </si>
  <si>
    <t>澤栁</t>
  </si>
  <si>
    <t>jinji@hmedc.or.jp</t>
  </si>
  <si>
    <t>XXXX-211105-1-131-27-01</t>
  </si>
  <si>
    <t>医療法⼈警和会 ⼤阪警察病院 講堂</t>
  </si>
  <si>
    <t>⽇本専⾨医機構認定共通講習(会) 「医療安全研修会」</t>
  </si>
  <si>
    <t>稲谷　藍</t>
  </si>
  <si>
    <t>jinji-k@oph.gr.jp</t>
  </si>
  <si>
    <t>XXXX-211109-1-331-13-01</t>
  </si>
  <si>
    <t>帝京大学医学部附属病院　臨床大講堂</t>
  </si>
  <si>
    <t>臨床研究・個人情報保護に関する研修会</t>
  </si>
  <si>
    <t>五十嵐　香名子</t>
  </si>
  <si>
    <t>soumu@teikyo-u.ac.jp</t>
  </si>
  <si>
    <t>XXXX-211109-1-231-11-01</t>
  </si>
  <si>
    <t>さいたま市立病院　3階アッセンブリーホール</t>
  </si>
  <si>
    <t>第２回さいたま市立病院院内感染対策研修会</t>
  </si>
  <si>
    <t>XXXX-211109-1-131-27-01</t>
  </si>
  <si>
    <t>安全な輸血製剤の取扱いと輸血療法について</t>
  </si>
  <si>
    <t>岩見　知樹</t>
  </si>
  <si>
    <t>XXXX-211110-1-231-22-01</t>
  </si>
  <si>
    <t>XXXX-211112-1-131-27-01</t>
  </si>
  <si>
    <t>社会福祉法人石井記念愛染園附属愛染橋病院　集会室</t>
  </si>
  <si>
    <t>西村　匡司</t>
  </si>
  <si>
    <t>kumorigarasu@gmail.com</t>
  </si>
  <si>
    <t>XXXX-211112-1-231-27-01</t>
  </si>
  <si>
    <t>地方独立行政法人大阪府立病院機構大阪母子医療センターファミリーハウス多目的室</t>
  </si>
  <si>
    <t>インフェクションコントロール研修</t>
  </si>
  <si>
    <t>清水　仁美</t>
  </si>
  <si>
    <t>kikakusi@wch.opho.jp</t>
  </si>
  <si>
    <t>XXXX-211112-1-631-01-01</t>
  </si>
  <si>
    <t>医療福祉制度（子どもたちを虐待から守るために）</t>
  </si>
  <si>
    <t>XXXX-211112-1-131-14-01</t>
  </si>
  <si>
    <t>XXXX-211113-2-131-01-01</t>
  </si>
  <si>
    <t>旭川赤十字病院　講堂</t>
  </si>
  <si>
    <t>旭川赤十字病院　第13回リスクマネージャー養成研修</t>
  </si>
  <si>
    <t>田端五月</t>
  </si>
  <si>
    <t>XXXX-211115-1-131-27-01</t>
  </si>
  <si>
    <t>独立行政法人地域医療機能推進機構　大阪病院　講堂</t>
  </si>
  <si>
    <t>XXXX-211115-1-131-22-01</t>
  </si>
  <si>
    <t>専門医研修管理室</t>
  </si>
  <si>
    <t>XXXX-211115-1-431-08-01</t>
  </si>
  <si>
    <t>国立病院機構水戸医療センター地域医療研修センター</t>
  </si>
  <si>
    <t>「令和3年度第２回医療安全研修会（共通講習：医療制度と法律）」</t>
  </si>
  <si>
    <t>吉沢和朗</t>
  </si>
  <si>
    <t>yoshizawa.kazuo.su@mail.hosp.go.jp</t>
  </si>
  <si>
    <t>XXXX-211115-1-131-43-01</t>
  </si>
  <si>
    <t>熊本医療センター　研修センターホール</t>
  </si>
  <si>
    <t>第3回医療安全研修</t>
  </si>
  <si>
    <t>長谷葵</t>
  </si>
  <si>
    <t>XXXX-211115-1-131-13-01</t>
  </si>
  <si>
    <t>独立行政法人国立病院機構災害医療センター</t>
  </si>
  <si>
    <t>石川しのぶ</t>
  </si>
  <si>
    <t>XXXX-211117-1-231-27-01</t>
  </si>
  <si>
    <t>XXXX-211117-1-131-33-01</t>
  </si>
  <si>
    <t>川崎医科大学附属病院　本館棟8階大講堂</t>
  </si>
  <si>
    <t>医療安全に関する職員教育講演会</t>
  </si>
  <si>
    <t>有森　恭名</t>
  </si>
  <si>
    <t>hsyomu@med.kawasaki-m.ac.jp</t>
  </si>
  <si>
    <t>XXXX-211118-1-231-45-01</t>
  </si>
  <si>
    <t>宮崎大学医学部附属病院　2021年度感染対策講演会</t>
  </si>
  <si>
    <t>XXXX-211118-1-131-22-01</t>
  </si>
  <si>
    <t>富士宮市立病院講義室</t>
  </si>
  <si>
    <t>令和３年度第２回院内医療安全講習会</t>
  </si>
  <si>
    <t>佐藤　洋</t>
  </si>
  <si>
    <t>satoh36@hospital.fujinomiya.shizuoka.jp</t>
  </si>
  <si>
    <t>XXXX-211118-1-131-33-01</t>
  </si>
  <si>
    <t>XXXX-211118-1-131-19-01</t>
  </si>
  <si>
    <t>市立甲府病院　第一会議室</t>
  </si>
  <si>
    <t>市立甲府病院　医療安全管理部</t>
  </si>
  <si>
    <t>XXXX-211118-1-131-09-01</t>
  </si>
  <si>
    <t>XXXX-211119-1-231-40-01</t>
  </si>
  <si>
    <t>飯塚病院　エネルギーセンター6階　大会議室</t>
  </si>
  <si>
    <t>XXXX-211119-1-131-07-01</t>
  </si>
  <si>
    <t>令和3年度　第2回　医療安全研修会</t>
  </si>
  <si>
    <t>XXXX-211119-1-131-14-01</t>
  </si>
  <si>
    <t>平塚市民病院医療安全研修会</t>
  </si>
  <si>
    <t>XXXX-211119-1-131-27-01</t>
  </si>
  <si>
    <t>医療安全・褥瘡防止対策委員会合同講習会</t>
  </si>
  <si>
    <t>XXXX-211122-1-231-14-01</t>
  </si>
  <si>
    <t>横浜医療センター　大会議室A・B・C、LIVE配信：地域医療室、研修室1・2</t>
  </si>
  <si>
    <t>第1回　大型研修(感染対策)</t>
  </si>
  <si>
    <t>古谷　良輔</t>
  </si>
  <si>
    <t>219-y-kyoiku@mail.hosp.go.jp</t>
  </si>
  <si>
    <t>XXXX-211124-1-131-22-01</t>
  </si>
  <si>
    <t>静岡市立清水病院 研修棟３階会議室１</t>
  </si>
  <si>
    <t>静岡市立清水病院　令和３年度第２回医療安全研修会</t>
  </si>
  <si>
    <t>XXXX-211124-1-131-13-01</t>
  </si>
  <si>
    <t>XXXX-211125-1-331-34-01</t>
  </si>
  <si>
    <t>市立三次中央病院健診センター大講堂</t>
  </si>
  <si>
    <t>永澤昌</t>
  </si>
  <si>
    <t>XXXX-211125-1-231-13-01</t>
  </si>
  <si>
    <t>第2回院内感染対策講習会</t>
  </si>
  <si>
    <t>XXXX-211125-1-331-13-01</t>
  </si>
  <si>
    <t>2021年度　町田市民病院虐待防止講演会</t>
  </si>
  <si>
    <t>renkei@machida-city-hp.jp</t>
  </si>
  <si>
    <t>XXXX-211125-1-231-23-01</t>
  </si>
  <si>
    <t>名古屋市立大学医学部附属東部医療センター　多目的ホール</t>
  </si>
  <si>
    <t>令和3年度　第1回　感染対策講演会</t>
  </si>
  <si>
    <t>長谷川千尋</t>
  </si>
  <si>
    <t>hchihiro1963@yahoo.co.jp</t>
  </si>
  <si>
    <t>XXXX-211125-1-131-35-01</t>
  </si>
  <si>
    <t>XXXX-211125-2-331-27-01</t>
  </si>
  <si>
    <t>耳原総合病院　みみはらホール</t>
  </si>
  <si>
    <t>耳原総合病院　倫理講演会</t>
  </si>
  <si>
    <t>田中千春</t>
  </si>
  <si>
    <t>tanaka-c@mimihara.or.jp</t>
  </si>
  <si>
    <t>XXXX-211126-1-131-33-01</t>
  </si>
  <si>
    <t>倉敷中央病院　大原記念ホール</t>
  </si>
  <si>
    <t>秋季医療安全講演会</t>
  </si>
  <si>
    <t>倉敷中央病院</t>
  </si>
  <si>
    <t>th17303@kchnet.or.jp</t>
  </si>
  <si>
    <t>XXXX-211126-1-231-12-01</t>
  </si>
  <si>
    <t>令和3年度　千葉医療センター感染対策講習会</t>
  </si>
  <si>
    <t>XXXX-211130-1-131-13-01</t>
  </si>
  <si>
    <t>日本専門医機構認定共通講習　医療安全</t>
  </si>
  <si>
    <t>XXXX-211130-1-131-20-01</t>
  </si>
  <si>
    <t>XXXX-211201-1-331-11-01</t>
  </si>
  <si>
    <t>XXXX-211202-1-131-22-01</t>
  </si>
  <si>
    <t>島田市立総合医療センター　講堂</t>
  </si>
  <si>
    <t>医療安全研修　事例解説「説明義務違反」</t>
  </si>
  <si>
    <t>松下弘希</t>
  </si>
  <si>
    <t>XXXX-211203-1-331-27-01</t>
  </si>
  <si>
    <t>XXXX-211203-1-231-27-01</t>
  </si>
  <si>
    <t>府中病院　健康教室</t>
  </si>
  <si>
    <t>高橋　陽一</t>
  </si>
  <si>
    <t>y_takahashi@seichokai.or.jp</t>
  </si>
  <si>
    <t>XXXX-211203-2-231-22-01</t>
  </si>
  <si>
    <t>静岡市立清水病院　第44回（2021年度　第2回）院内感染対策研修会</t>
  </si>
  <si>
    <t>XXXX-211206-1-331-13-01</t>
  </si>
  <si>
    <t>永寿総合病院　3F多目的ホール</t>
  </si>
  <si>
    <t>2021年度臨床研究研修会</t>
  </si>
  <si>
    <t>西田　昌明</t>
  </si>
  <si>
    <t>m.nishida@eijuhp.com</t>
  </si>
  <si>
    <t>XXXX-211207-1-131-31-01</t>
  </si>
  <si>
    <t>鳥取県立中央病院　多目的ホール</t>
  </si>
  <si>
    <t>第２回　医療安全全体研修</t>
  </si>
  <si>
    <t>吉田　一恵</t>
  </si>
  <si>
    <t>yoshidakaz@pref.tottori.lg.jp</t>
  </si>
  <si>
    <t>XXXX-211207-1-331-27-01</t>
  </si>
  <si>
    <t>人生会議してみませんか？</t>
  </si>
  <si>
    <t>XXXX-211209-1-231-04-01</t>
  </si>
  <si>
    <t>東北大学医学部臨床講義棟２階臨床中講堂</t>
  </si>
  <si>
    <t>加藤　純</t>
  </si>
  <si>
    <t>XXXX-211210-1-331-12-01</t>
  </si>
  <si>
    <t>地方独立行政法人 総合病院国保旭中央病院　しおさいホール</t>
  </si>
  <si>
    <t>第５回生命・医療倫理セミナー</t>
  </si>
  <si>
    <t>XXXX-211217-1-731-23-01</t>
  </si>
  <si>
    <t>令和3年度　第1回　保険診療に関する講習</t>
  </si>
  <si>
    <t>XXXX-211124-1-231-27-02</t>
  </si>
  <si>
    <t>結核について</t>
  </si>
  <si>
    <t>XXXX-211201-1-131-14-01</t>
  </si>
  <si>
    <t>横浜市立市民病院　管理棟４階講堂</t>
  </si>
  <si>
    <t>令和３年度第２回【必修】安全管理全体研修</t>
  </si>
  <si>
    <t>小松弘一</t>
  </si>
  <si>
    <t>yu00-yamadori@city.yokohama.jp</t>
  </si>
  <si>
    <t>XXXX-211202-1-131-12-01</t>
  </si>
  <si>
    <t>令和３年度　千葉医療センター医療安全講習会</t>
  </si>
  <si>
    <t>XXXX-211203-1-331-14-01</t>
  </si>
  <si>
    <t>地方独立行政法人神奈川県立病院機構　神奈川県立足柄上病院</t>
  </si>
  <si>
    <t>医療安全推進室主催研修会　医療倫理　専門職の受援力</t>
  </si>
  <si>
    <t>加藤清美</t>
  </si>
  <si>
    <t>katou.20007@kanagawa-pho.jp</t>
  </si>
  <si>
    <t>XXXX-211203-1-131-27-01</t>
  </si>
  <si>
    <t>第二大阪警察病院　第一会議室</t>
  </si>
  <si>
    <t>TeamSTEPPSは今？！実運用とその評価・・・その2</t>
  </si>
  <si>
    <t>第二大阪警察病院</t>
  </si>
  <si>
    <t>t-nishikori@oph.gr.jp</t>
  </si>
  <si>
    <t>XXXX-211204-2-331-23-01</t>
  </si>
  <si>
    <t>日赤愛知医療センター名古屋 第二病院　災害管理センター棟３階</t>
  </si>
  <si>
    <t>臨床倫理に関する研修会</t>
  </si>
  <si>
    <t>亀尾 澪</t>
  </si>
  <si>
    <t>XXXX-211206-1-231-03-01</t>
  </si>
  <si>
    <t>岩手医科大学附属病院10階中会議室</t>
  </si>
  <si>
    <t>2021教育プログラム認定講習会 感染対策講習会</t>
  </si>
  <si>
    <t>XXXX-211208-1-331-14-01</t>
  </si>
  <si>
    <t>藤沢市民病院　東館４階第１・２会議室</t>
  </si>
  <si>
    <t>令和３年度倫理講演会</t>
  </si>
  <si>
    <t>横溝　慶太</t>
  </si>
  <si>
    <t>fj1-byoin-s@city.fujisawa.lg.jp</t>
  </si>
  <si>
    <t>XXXX-211209-1-331-33-01</t>
  </si>
  <si>
    <t>臨床倫理研修会・臓器提供研修会</t>
  </si>
  <si>
    <t>XXXX-211209-1-331-13-01</t>
  </si>
  <si>
    <t>日本専門医機構認定共通講習 医療倫理</t>
  </si>
  <si>
    <t>XXXX-211210-1-131-23-01</t>
  </si>
  <si>
    <t>名古屋掖済会病院令和3年度医療安全講演会</t>
  </si>
  <si>
    <t>三澤俊哉</t>
  </si>
  <si>
    <t>tosimisawa@yahoo.co.jp</t>
  </si>
  <si>
    <t>XXXX-211210-1-131-22-01</t>
  </si>
  <si>
    <t>XXXX-211214-1-231-17-01</t>
  </si>
  <si>
    <t>令和3年度 第2回 院内感染防止に関する教育講演会</t>
  </si>
  <si>
    <t>臨床研修センター事務課</t>
  </si>
  <si>
    <t>XXXX-211214-1-231-40-01</t>
  </si>
  <si>
    <t>kansen@adm.fukuoka-u.ac.jp</t>
  </si>
  <si>
    <t>XXXX-211215-1-231-13-02</t>
  </si>
  <si>
    <t>東京都立墨東病院　診療棟5階ABC会議室</t>
  </si>
  <si>
    <t>東京都立墨東病院　ICT事務局</t>
  </si>
  <si>
    <t>S8000403@section.metro.tokyo.jp</t>
  </si>
  <si>
    <t>XXXX-211215-1-231-13-01</t>
  </si>
  <si>
    <t>冬に流行する感染症＋当院のコロナ病床運営状況</t>
  </si>
  <si>
    <t>XXXX-211216-1-231-16-01</t>
  </si>
  <si>
    <t>令和3年度第2回院内感染対策講習会</t>
  </si>
  <si>
    <t>XXXX-211216-1-331-14-01</t>
  </si>
  <si>
    <t>公立大学横浜市立大学附属病院　10階臨床講堂　各医局　P503教室</t>
  </si>
  <si>
    <t>公立大学法人横浜市立大学附属病院　人事担当</t>
  </si>
  <si>
    <t>XXXX-211217-1-131-13-01</t>
  </si>
  <si>
    <t>東京都立墨東病院　講堂</t>
  </si>
  <si>
    <t>東京都立墨東病院　専門医研修（医療安全）</t>
  </si>
  <si>
    <t>山本　潤</t>
  </si>
  <si>
    <t>Jun_2_Yamamoto@member.metro.tokyo.jp</t>
  </si>
  <si>
    <t>XXXX-211220-1-131-11-01</t>
  </si>
  <si>
    <t>さいたま市立病院　アッセンブリーホール</t>
  </si>
  <si>
    <t>山口　修</t>
  </si>
  <si>
    <t>hsp-jimukyoku-somu@city.saitama.lg.jp</t>
  </si>
  <si>
    <t>XXXX-211220-1-431-13-01</t>
  </si>
  <si>
    <t>川俣　裕樹</t>
  </si>
  <si>
    <t>hirokika@jadecom.jp</t>
  </si>
  <si>
    <t>XXXX-211221-1-131-13-01</t>
  </si>
  <si>
    <t>立川病院　管理棟第１・２会議室</t>
  </si>
  <si>
    <t>2021年度　第２回　医療安全研修会</t>
  </si>
  <si>
    <t>XXXX-211221-1-131-27-01</t>
  </si>
  <si>
    <t>XXXX-211222-1-131-42-01</t>
  </si>
  <si>
    <t>済生会長崎病院　管理棟１階</t>
  </si>
  <si>
    <t>木村　彩</t>
  </si>
  <si>
    <t>soumu@nsaisei.or.jp</t>
  </si>
  <si>
    <t>XXXX-220104-1-231-06-01</t>
  </si>
  <si>
    <t>山形市立病院済生館　４階大会議室</t>
  </si>
  <si>
    <t>令和３年度 第２回　感染防止対策研修会</t>
  </si>
  <si>
    <t>事務局管理課　日塔修一</t>
  </si>
  <si>
    <t>sisetu@saiseikan.jp</t>
  </si>
  <si>
    <t>XXXX-220107-1-131-22-01</t>
  </si>
  <si>
    <t>XXXX-220111-1-231-13-01</t>
  </si>
  <si>
    <t>感染対策に関する研修会</t>
  </si>
  <si>
    <t>XXXX-220131-1-231-14-01</t>
  </si>
  <si>
    <t>横浜市立大学附属病院　感染対策講演会</t>
  </si>
  <si>
    <t>XXXX-220304-1-131-14-01</t>
  </si>
  <si>
    <t>公立大学法人　横浜市立大学附属市民総合医療センター　ZoomによるWEB講演会（webでの参加者は共通講習対象外）ポイント申請者は会場に集合し対面とする</t>
  </si>
  <si>
    <t>令和３年度　第２回医療安全講演会</t>
  </si>
  <si>
    <t>海保　千依里</t>
  </si>
  <si>
    <t>研究倫理、研究不正について</t>
  </si>
  <si>
    <t>鳥取大学医学部記念講堂</t>
  </si>
  <si>
    <t>日本専門医機構共通講習会（感染対策）</t>
  </si>
  <si>
    <t>XXXX-211223-1-631-30-01</t>
  </si>
  <si>
    <t>第97回腫瘍センター勉強会(薬物療法部門)</t>
  </si>
  <si>
    <t>XXXX-211228-1-331-11-01</t>
  </si>
  <si>
    <t>さいたま市立病院　倫理研修会</t>
  </si>
  <si>
    <t>高野　恵</t>
  </si>
  <si>
    <t>XXXX-220112-1-131-08-01</t>
  </si>
  <si>
    <t>筑波大学附属病院　桐の葉モール第１講堂</t>
  </si>
  <si>
    <t>診療のための安全講習</t>
  </si>
  <si>
    <t>小川良子</t>
  </si>
  <si>
    <t>ogawa.ryoko.ge@u.tsukuba.ac.jp</t>
  </si>
  <si>
    <t>XXXX-220113-1-331-27-01</t>
  </si>
  <si>
    <t>関西医科大学　加多乃講堂</t>
  </si>
  <si>
    <t>第14回臨床研究等倫理講習会</t>
  </si>
  <si>
    <t>XXXX-220113-1-231-44-01</t>
  </si>
  <si>
    <t>令和３年度第３回感染防止対策研修会、令和３年度第２回抗菌薬適正使用研修会</t>
  </si>
  <si>
    <t>XXXX-220114-1-231-38-01</t>
  </si>
  <si>
    <t>愛媛県</t>
  </si>
  <si>
    <t>愛媛大学医学部附属病院　医学部創立４０周年記念講堂</t>
  </si>
  <si>
    <t>令和3年度 院内感染に関する講演会</t>
  </si>
  <si>
    <t>五貫　恵美</t>
  </si>
  <si>
    <t>rinken@stu.ehime-u.ac.jp</t>
  </si>
  <si>
    <t>XXXX-220114-1-331-23-01</t>
  </si>
  <si>
    <t>名古屋掖済会病院講堂</t>
  </si>
  <si>
    <t>名古屋掖済会病院令和3年度臨床倫理講演会</t>
  </si>
  <si>
    <t>XXXX-220119-1-231-22-01</t>
  </si>
  <si>
    <t>医事課医療安全推進係</t>
  </si>
  <si>
    <t>XXXX-220119-1-231-28-01</t>
  </si>
  <si>
    <t>市立川西病院  協立病院　第二協立病院　協立温泉病院　協和会病院　マリナホスピタル</t>
  </si>
  <si>
    <t>抗菌薬適正使用支援講演会</t>
  </si>
  <si>
    <t>西田左恵子</t>
  </si>
  <si>
    <t>saekonishida@gmail.com</t>
  </si>
  <si>
    <t>XXXX-220119-1-231-46-01</t>
  </si>
  <si>
    <t>令和３年度第２回感染管理職員全体研修</t>
  </si>
  <si>
    <t>XXXX-220120-1-231-34-01</t>
  </si>
  <si>
    <t>感染研修会</t>
  </si>
  <si>
    <t>XXXX-220120-1-331-13-01</t>
  </si>
  <si>
    <t>三井記念病院外来棟7階講堂</t>
  </si>
  <si>
    <t>XXXX-220120-1-131-13-01</t>
  </si>
  <si>
    <t>第229回　東京逓信病院学術講演会</t>
  </si>
  <si>
    <t>荒牧　章</t>
  </si>
  <si>
    <t>kensyu@tth-japanpost.jp</t>
  </si>
  <si>
    <t>XXXX-220120-1-131-40-01</t>
  </si>
  <si>
    <t>毛利正博</t>
  </si>
  <si>
    <t>mohri_jcho@outlook.jp</t>
  </si>
  <si>
    <t>XXXX-220121-1-231-33-01</t>
  </si>
  <si>
    <t>津山慈風会記念ホール</t>
  </si>
  <si>
    <t>感染症対策研修会</t>
  </si>
  <si>
    <t>富田　芸</t>
  </si>
  <si>
    <t>y.tomitomi356@gmail.com</t>
  </si>
  <si>
    <t>XXXX-220121-1-331-29-01</t>
  </si>
  <si>
    <t>南和広域医療企業団　南奈良総合医療センター　大会議室</t>
  </si>
  <si>
    <t>吉川　昌基</t>
  </si>
  <si>
    <t>XXXX-220121-1-131-01-01</t>
  </si>
  <si>
    <t>ＪＡ北海道厚生連　帯広厚生病院　KOSEI HALL</t>
  </si>
  <si>
    <t>鈴木　啓史</t>
  </si>
  <si>
    <t>hiro.suzuki@ja-hokkaidoukouseiren.or.jp</t>
  </si>
  <si>
    <t>XXXX-220122-2-332-15-01</t>
  </si>
  <si>
    <t>新潟厚生農業協同組合連合会　上越総合病院　講堂</t>
  </si>
  <si>
    <t>上越総合病院　教育研修センター　佐藤真由美</t>
  </si>
  <si>
    <t>XXXX-220124-1-831-01-01</t>
  </si>
  <si>
    <t>北海道大学病院　臨床大講堂</t>
  </si>
  <si>
    <t>令和3年度第5回北大耳鼻咽喉科臨床セミナー</t>
  </si>
  <si>
    <t>森田真也</t>
  </si>
  <si>
    <t>shinyamorita@yahoo.co.jp</t>
  </si>
  <si>
    <t>XXXX-220125-1-131-30-01</t>
  </si>
  <si>
    <t>海南医療センター　会議室</t>
  </si>
  <si>
    <t>医療安全管理全体研修　～エラーを防ぐコミュニケーション～</t>
  </si>
  <si>
    <t>中道　美緒</t>
  </si>
  <si>
    <t>nakamichi-mio@kic-kainan-hsp.jp</t>
  </si>
  <si>
    <t>XXXX-220126-1-231-30-01</t>
  </si>
  <si>
    <t>令和３年度　第７回感染予防対策研修会</t>
  </si>
  <si>
    <t>村雲洋香</t>
  </si>
  <si>
    <t>murakumo@wakayama-med.ac.jp</t>
  </si>
  <si>
    <t>XXXX-220128-1-331-13-01</t>
  </si>
  <si>
    <t>国立成育医療研究センター 研究所２階 セミナールーム</t>
  </si>
  <si>
    <t>成育臨床・研究倫理研修会</t>
  </si>
  <si>
    <t>XXXX-220202-1-331-13-01</t>
  </si>
  <si>
    <t>応召義務とその問題～迷惑行為等による対応困難な患者への対処法の検討～</t>
  </si>
  <si>
    <t>XXXX-220207-1-231-40-01</t>
  </si>
  <si>
    <t>大牟田市立病院感染対策研修会</t>
  </si>
  <si>
    <t>XXXX-220208-1-231-14-01</t>
  </si>
  <si>
    <t>XXXX-220216-1-131-13-01</t>
  </si>
  <si>
    <t>クリニックにおける医療安全</t>
  </si>
  <si>
    <t>XXXX-220311-1-331-26-01</t>
  </si>
  <si>
    <t>受講者単位</t>
  </si>
  <si>
    <t>XXXX-220411-1-331-27-01</t>
  </si>
  <si>
    <t>独立行政法人地域医療機能推進機構 大阪病院　講堂</t>
  </si>
  <si>
    <t>XXXX-220318-1-131-27-01</t>
  </si>
  <si>
    <t>XXXX-220317-1-231-13-01</t>
  </si>
  <si>
    <t>医療連携フォーラム</t>
  </si>
  <si>
    <t>XXXX-220317-1-232-17-01</t>
  </si>
  <si>
    <t>金沢大学附属病院 外来診療棟４F 宝ホール</t>
  </si>
  <si>
    <t>XXXX-220314-1-131-28-01</t>
  </si>
  <si>
    <t>神戸大学医学部会館シスメックスホール</t>
  </si>
  <si>
    <t>神戸大学医学部附属病院専門医共通講習</t>
  </si>
  <si>
    <t>井上　菜々子</t>
  </si>
  <si>
    <t>kenshu-medspkk@med.kobe-u.ac.jp</t>
  </si>
  <si>
    <t>XXXX-220308-1-231-28-01</t>
  </si>
  <si>
    <t>XXXX-220308-1-331-04-01</t>
  </si>
  <si>
    <t>東北大学医学部臨床講義棟2階　臨床大講堂</t>
  </si>
  <si>
    <t>令和3年度医療倫理に関する講演会</t>
  </si>
  <si>
    <t>XXXX-220308-1-331-27-01</t>
  </si>
  <si>
    <t>高槻病院　大会議室①②</t>
  </si>
  <si>
    <t>青山</t>
  </si>
  <si>
    <t>aoyama.takane@aijinkai-group.com</t>
  </si>
  <si>
    <t>XXXX-220305-1-131-10-01</t>
  </si>
  <si>
    <t>群馬大学医学部同窓記念会館「刀城会館」</t>
  </si>
  <si>
    <t>XXXX-220305-1-331-10-01</t>
  </si>
  <si>
    <t>定期的でない医療行為を実施する際の倫理的確認体制</t>
  </si>
  <si>
    <t>XXXX-220302-1-331-12-01</t>
  </si>
  <si>
    <t>XXXX-220301-1-231-13-01</t>
  </si>
  <si>
    <t>国家公務員共済組合連合会立川病院　カンファレンス室</t>
  </si>
  <si>
    <t>患者と自分を守る感染対策</t>
  </si>
  <si>
    <t>XXXX-220301-1-331-28-01</t>
  </si>
  <si>
    <t>XXXX-220301-1-131-34-01</t>
  </si>
  <si>
    <t>XXXX-220225-1-231-09-01</t>
  </si>
  <si>
    <t>令和3年度佐野厚生総合病院院内感染対策講習会・ 令和3年度佐野抗菌薬適正使用地域セミナー合同講習会</t>
  </si>
  <si>
    <t>XXXX-220225-1-131-26-01</t>
  </si>
  <si>
    <t>XXXX-220224-1-231-10-01</t>
  </si>
  <si>
    <t>XXXX-220224-1-331-32-01</t>
  </si>
  <si>
    <t>松江市立病院　本館2階講堂</t>
  </si>
  <si>
    <t>令和3年度松江市立病院倫理研修会</t>
  </si>
  <si>
    <t>名原　陽子</t>
  </si>
  <si>
    <t>XXXX-220222-1-181-34-01</t>
  </si>
  <si>
    <t>東区総合福祉センター　３階　大会議室</t>
  </si>
  <si>
    <t>令和3年度東区地対協医療安全研修会</t>
  </si>
  <si>
    <t>XXXX-220222-1-331-39-01</t>
  </si>
  <si>
    <t>高知大学医学部　臨床講義棟2階臨床第3講義室</t>
  </si>
  <si>
    <t>臨床倫理の基本~最善の益を通して~</t>
  </si>
  <si>
    <t>川田朋子</t>
  </si>
  <si>
    <t>XXXX-220222-1-331-44-01</t>
  </si>
  <si>
    <t>令和３年度大分県立病院医療倫理研修会</t>
  </si>
  <si>
    <t>XXXX-220221-1-131-33-01</t>
  </si>
  <si>
    <t>医療安全管理（医薬品・医療機器）に関する職員教育講演会</t>
  </si>
  <si>
    <t>XXXX-220219-1-131-26-01</t>
  </si>
  <si>
    <t>京都府立医科大学附属図書館ホール</t>
  </si>
  <si>
    <t>第56回緑膿菌感染症研究会</t>
  </si>
  <si>
    <t>宮﨑　雅子</t>
  </si>
  <si>
    <t>miya@koto.kpu-m.ac.jp</t>
  </si>
  <si>
    <t>XXXX-220219-1-232-26-01</t>
  </si>
  <si>
    <t>XXXX-220218-1-131-33-01</t>
  </si>
  <si>
    <t>n.morinaga@hp.kawasaki-m.ac.jp</t>
  </si>
  <si>
    <t>XXXX-220218-1-131-09-01</t>
  </si>
  <si>
    <t>栃木医療センター　大会議室</t>
  </si>
  <si>
    <t>栃木医療センター　医療安全研修会</t>
  </si>
  <si>
    <t>杉山　吉則</t>
  </si>
  <si>
    <t>sugiyama.yoshinori.gc@mail.hosp.go.jp</t>
  </si>
  <si>
    <t>XXXX-220218-1-331-26-01</t>
  </si>
  <si>
    <t>XXXX-220218-1-131-12-01</t>
  </si>
  <si>
    <t>船橋市立医療センターＤ館３階　講義室  　サテライト会場　Ｃ館４０３会議室</t>
  </si>
  <si>
    <t>院内急変対応システム　Rapid Response System導入にむけて</t>
  </si>
  <si>
    <t>押谷　浩</t>
  </si>
  <si>
    <t>ankan2@mmc.funabashi.chiba.jp</t>
  </si>
  <si>
    <t>XXXX-220218-1-331-14-01</t>
  </si>
  <si>
    <t>久保田希美子</t>
  </si>
  <si>
    <t>XXXX-220217-1-231-12-01</t>
  </si>
  <si>
    <t>地方独立行政法人総合病院国保旭中央病院　2号館4階会議室３</t>
  </si>
  <si>
    <t>宮本　頼子</t>
  </si>
  <si>
    <t>y.miyamoto@xqj.biglobe.ne.jp</t>
  </si>
  <si>
    <t>XXXX-220217-1-331-23-01</t>
  </si>
  <si>
    <t>独立行政法人国立病院機構名古屋医療センター 講堂</t>
  </si>
  <si>
    <t>XXXX-220217-1-231-23-01</t>
  </si>
  <si>
    <t>XXXX-220216-1-131-23-01</t>
  </si>
  <si>
    <t>山田　ちづる</t>
  </si>
  <si>
    <t>shouni-hospital@pref.aichi.lg.jp</t>
  </si>
  <si>
    <t>XXXX-220216-1-331-40-01</t>
  </si>
  <si>
    <t>XXXX-220216-1-131-23-02</t>
  </si>
  <si>
    <t>XXXX-220215-1-331-40-01</t>
  </si>
  <si>
    <t>人を対象とする医学系研究に関する「倫理指針」及び「ICH－GCP」研修会</t>
  </si>
  <si>
    <t>XXXX-220214-1-131-22-01</t>
  </si>
  <si>
    <t>第２回　医療安全研修</t>
  </si>
  <si>
    <t>XXXX-220214-1-131-13-01</t>
  </si>
  <si>
    <t>聖路加国際病院　研修室A</t>
  </si>
  <si>
    <t>医療の質・安全改革に向けた取り組み―クリニカル・ガバナンスと患者参加型医療の視点から</t>
  </si>
  <si>
    <t>聖路加国際病院教育センター</t>
  </si>
  <si>
    <t>senmonkenshu@luke.ac.jp</t>
  </si>
  <si>
    <t>XXXX-220210-1-231-23-01</t>
  </si>
  <si>
    <t>独立行政法人地域医療機能推進機構　中京病院　中央管理棟4階　講堂</t>
  </si>
  <si>
    <t>令和3年度　中京病院　感染対策研修会</t>
  </si>
  <si>
    <t>XXXX-220210-1-131-13-01</t>
  </si>
  <si>
    <t>自衛隊中央病院　令和３年度第２回医療安全職員教育</t>
  </si>
  <si>
    <t>XXXX-220209-1-131-22-02</t>
  </si>
  <si>
    <t>浜松医科大学臨床講義棟大講義室</t>
  </si>
  <si>
    <t>XXXX-220209-1-131-22-01</t>
  </si>
  <si>
    <t>XXXX-220209-1-131-14-01</t>
  </si>
  <si>
    <t>XXXX-220207-1-332-27-01</t>
  </si>
  <si>
    <t>XXXX-220204-1-231-27-01</t>
  </si>
  <si>
    <t>社会医療法人北斗会　北斗会看護専門学校 ３階 講堂（メイン会場）,同法人　さわ病院 第２会議室（オンライン同時開催）,同法人　ほくとクリニック病院 6階会議室（オンライン同時開催）</t>
  </si>
  <si>
    <t>感染防止対策に関する院内講演会</t>
  </si>
  <si>
    <t>佐藤加津栄</t>
  </si>
  <si>
    <t>独立行政法人地域医療機能推進機構神戸中央病院</t>
  </si>
  <si>
    <t>医療安全研修</t>
  </si>
  <si>
    <t>高佐　東洋公</t>
  </si>
  <si>
    <t>kousa-toyohiro@kobe.jcho.go.jp</t>
  </si>
  <si>
    <t>XXXX-220203-1-231-23-01</t>
  </si>
  <si>
    <t>独立行政法人国立病院機構名古屋医療センター　講堂</t>
  </si>
  <si>
    <t>XXXX-220203-1-131-13-01</t>
  </si>
  <si>
    <t>医療安全出張勉強会</t>
  </si>
  <si>
    <t>XXXX-220203-1-231-41-01</t>
  </si>
  <si>
    <t>病院マネジメント推進会：院内感染対策研修会</t>
  </si>
  <si>
    <t>福岡麻美</t>
  </si>
  <si>
    <t>fukuoka-m@koseikan.jp</t>
  </si>
  <si>
    <t>XXXX-220201-1-131-27-01</t>
  </si>
  <si>
    <t>宗教法人 在日本南プレスビテリアンミッション 淀川キリスト教病院　4階チャペル</t>
  </si>
  <si>
    <t>2021年度　第2回医療安全合同勉強会　～日本専門医機構認定共通講習～</t>
  </si>
  <si>
    <t>山口　洋二</t>
  </si>
  <si>
    <t>a109210@ych.or.jp</t>
  </si>
  <si>
    <t>XXXX-220131-1-331-28-01</t>
  </si>
  <si>
    <t>県立西宮病院</t>
  </si>
  <si>
    <t>XXXX-220131-1-231-26-01</t>
  </si>
  <si>
    <t>独立行政法人国立病院機構京都医療センター　大会議室</t>
  </si>
  <si>
    <t>医療施設職員に必要なワクチンについて</t>
  </si>
  <si>
    <t>小田垣孝雄</t>
  </si>
  <si>
    <t>t.odagaki@gmail.com</t>
  </si>
  <si>
    <t>XXXX-220128-1-131-23-01</t>
  </si>
  <si>
    <t>2021年度第2回医療安全講習会</t>
  </si>
  <si>
    <t>XXXX-220126-1-231-11-01</t>
  </si>
  <si>
    <t>XXXX-220126-1-131-28-01</t>
  </si>
  <si>
    <t>第2回　医療安全講習会</t>
  </si>
  <si>
    <t>XXXX-220125-1-131-27-01</t>
  </si>
  <si>
    <t>公益財団法人日本生命済生会　日本生命病院　あったかふれあいホール</t>
  </si>
  <si>
    <t>日本生命病院　２０２１年度第２回医療安全研修会</t>
  </si>
  <si>
    <t>重谷　政憲</t>
  </si>
  <si>
    <t>shigetani.masanori@k.nissay-hp.or.jp</t>
  </si>
  <si>
    <t>XXXX-220124-1-131-04-01</t>
  </si>
  <si>
    <t>XXXX-220120-1-731-13-01</t>
  </si>
  <si>
    <t>XXXX-220118-1-131-13-01</t>
  </si>
  <si>
    <t>地域医療研修センター　地域医療研修センター</t>
  </si>
  <si>
    <t>XXXX-220115-1-132-13-01</t>
  </si>
  <si>
    <t>東邦大学3医療センター合同医療安全研修会「M＆Mカンファレンスについて」</t>
  </si>
  <si>
    <t>前村俊満</t>
  </si>
  <si>
    <t>XXXX-220115-1-332-13-01</t>
  </si>
  <si>
    <t>東邦大学3医療センター合同医療安全研修会「臨床倫理について学ぶ（事例検討）」</t>
  </si>
  <si>
    <t>医療経済 ( 保険医療を含む )</t>
  </si>
  <si>
    <t>公立大学横浜市立大学附属病院　横浜市立大学　・病院10階臨床講堂  ・病院10階修士講義室  ・病院4階事務室  ・各医局</t>
  </si>
  <si>
    <t>東京逓信病院　管理棟5階小講堂</t>
  </si>
  <si>
    <t>名古屋医療センター感染対策講習</t>
  </si>
  <si>
    <t>名古屋医療センター倫理講習会/日本専門医機構認定共通講習会</t>
  </si>
  <si>
    <t>アレルギーと局所麻酔薬中毒対策</t>
  </si>
  <si>
    <t>名古屋医療センター医療安全講習会/日本専門医機構認定共通講習会</t>
  </si>
  <si>
    <t>XXXX-220222-1-131-14-01</t>
  </si>
  <si>
    <t>小田原市立病院　本館２階会議室</t>
  </si>
  <si>
    <t>令和3年度　第2回　医療安全セミナー</t>
  </si>
  <si>
    <t>小田原市立病院　経営管理課　石井園子</t>
  </si>
  <si>
    <t>XXXX-220311-1-331-01-01</t>
  </si>
  <si>
    <t>倫理研修</t>
  </si>
  <si>
    <t>秋元かおり</t>
  </si>
  <si>
    <t>XXXX-220310-1-331-12-01</t>
  </si>
  <si>
    <t>令和３年度医療倫理講演会</t>
  </si>
  <si>
    <t>XXXX-220302-1-331-15-01</t>
  </si>
  <si>
    <t>済生会新潟病院内（10階会議室）</t>
  </si>
  <si>
    <t>XXXX-220308-1-331-23-01</t>
  </si>
  <si>
    <t>臨床倫理講演会（日本専門医機構認定共通講習）</t>
  </si>
  <si>
    <t>宇津野保弘</t>
  </si>
  <si>
    <t>yasuhiro_utsuno@pref.aichi.lg.jp</t>
  </si>
  <si>
    <t>XXXX-220309-1-331-14-01</t>
  </si>
  <si>
    <t>北里大学　臨床教育研究棟2階　IPEホール</t>
  </si>
  <si>
    <t>2021年（令和3年）度　北里大学医学部・病院 臨床研究/研究倫理セミナー（臨床研究に関する倫理講習会）</t>
  </si>
  <si>
    <t>古藤　範昌</t>
  </si>
  <si>
    <t>rinri-n@kitasato-u.ac.jp</t>
  </si>
  <si>
    <t>XXXX-220330-1-331-14-01</t>
  </si>
  <si>
    <t>XXXX-220307-1-331-27-01</t>
  </si>
  <si>
    <t>大阪市立大学医学部附属病院　ホール</t>
  </si>
  <si>
    <t>桶野　綾香</t>
  </si>
  <si>
    <t>okeno.ayaka@med.osaka-cu.ac.jp</t>
  </si>
  <si>
    <t>XXXX-220318-1-131-22-01</t>
  </si>
  <si>
    <t>藤枝市立総合病院　講堂</t>
  </si>
  <si>
    <t>医療安全対策研修　テーマ：説明と記録の重要性</t>
  </si>
  <si>
    <t>事務部病院人事課　望月雄介</t>
  </si>
  <si>
    <t>XXXX-220315-1-531-14-01</t>
  </si>
  <si>
    <t>小田原市立病院院内会議室</t>
  </si>
  <si>
    <t>令和3年度　地域医療講習会</t>
  </si>
  <si>
    <t>霜田典亨</t>
  </si>
  <si>
    <t>XXXX-220317-1-232-22-01</t>
  </si>
  <si>
    <t>XXXX-220316-1-231-27-01</t>
  </si>
  <si>
    <t>大阪警察病院　講堂</t>
  </si>
  <si>
    <t>日本専門医機構認定共通講習会　「抗菌薬適正使用講習会」</t>
  </si>
  <si>
    <t>大阪警察病院人事課臨床研修担当　玉置　美希</t>
  </si>
  <si>
    <t>XXXX-220311-1-731-14-01</t>
  </si>
  <si>
    <t>小田原市立病院会議室</t>
  </si>
  <si>
    <t>令和３年度第２回保険診療講習会</t>
  </si>
  <si>
    <t>小田原市立病院医事課</t>
  </si>
  <si>
    <t>i-iji@city.odawara.kanagawa.jp</t>
  </si>
  <si>
    <t>XXXX-220310-1-331-12-02</t>
  </si>
  <si>
    <t>千葉医療センター2階大会議室</t>
  </si>
  <si>
    <t>令和３年度　千葉医療センター医療倫理講習会</t>
  </si>
  <si>
    <t>鈴木　智美</t>
  </si>
  <si>
    <t>suzuki.tomomi.yb@mail.hosp.go.jp</t>
  </si>
  <si>
    <t>XXXX-220310-1-331-33-01</t>
  </si>
  <si>
    <t>人材開発センター平田・花田</t>
  </si>
  <si>
    <t>XXXX-220311-1-731-13-01</t>
  </si>
  <si>
    <t>公益社団法人地域医療振興協会練馬光が丘病院　大会議室</t>
  </si>
  <si>
    <t>XXXX-220315-1-331-12-01</t>
  </si>
  <si>
    <t>研究倫理講習会</t>
  </si>
  <si>
    <t>XXXX-220316-1-331-02-01</t>
  </si>
  <si>
    <t>弘前大学医学部　基礎大講義室／基礎講義室１／基礎講義室２</t>
  </si>
  <si>
    <t>弘前大学臨床研究啓発研修～「指針」と「研究デザイン」について理解しよう～</t>
  </si>
  <si>
    <t>渡邉　篤</t>
  </si>
  <si>
    <t>jm5178@hirosaki-u.ac.jp</t>
  </si>
  <si>
    <t>XXXX-220325-1-731-13-01</t>
  </si>
  <si>
    <t>XXXX-220322-1-131-30-01</t>
  </si>
  <si>
    <t>公立大学法人和歌山県立医科大学附属病院 講堂</t>
  </si>
  <si>
    <t>日本専門医機構認定共通講習(会) 「2021年度第1回医療安全推進研修会」</t>
  </si>
  <si>
    <t>水本　一弘</t>
  </si>
  <si>
    <t>mosuke@wakayama-med.ac.jp</t>
  </si>
  <si>
    <t>XXXX-220316-1-331-26-01</t>
  </si>
  <si>
    <t>京都市立病院　北館7階ホール1</t>
  </si>
  <si>
    <t>臨床倫理研修</t>
  </si>
  <si>
    <t>清水恒広</t>
  </si>
  <si>
    <t>tsunetak915@yahoo.co.jp</t>
  </si>
  <si>
    <t>XXXX-220317-1-131-27-01</t>
  </si>
  <si>
    <t>市立貝塚病院7階講義室</t>
  </si>
  <si>
    <t>服部　由美子</t>
  </si>
  <si>
    <t>y.hattori@hosp.kaizuka.osaka.jp</t>
  </si>
  <si>
    <t>XXXX-220317-1-131-23-01</t>
  </si>
  <si>
    <t>XXXX-220323-1-131-17-01</t>
  </si>
  <si>
    <t>金沢医科大学病院　病院中央棟４階　北辰講堂</t>
  </si>
  <si>
    <t>令和3年度　第２回　安全管理体制確保のための職員研修会</t>
  </si>
  <si>
    <t>XXXX-220407-1-331-35-01</t>
  </si>
  <si>
    <t>2022年度 第１回 臨床研究倫理講習会</t>
  </si>
  <si>
    <t>XXXX-220401-1-731-13-01</t>
  </si>
  <si>
    <t>昭和大学上條記念館</t>
  </si>
  <si>
    <t>昭和大学日本専門医機構認定共通講習会</t>
  </si>
  <si>
    <t>門脇操</t>
  </si>
  <si>
    <t>XXXX-220511-1-331-40-01</t>
  </si>
  <si>
    <t>飯塚病院 エネルギーセンター6階 大会議室</t>
  </si>
  <si>
    <t>「人を対象とする生命科学・医学系研究に関する倫理指針」に関する研修会</t>
  </si>
  <si>
    <t>XXXX-220407-1-131-24-01</t>
  </si>
  <si>
    <t>XXXX-220407-1-231-24-01</t>
  </si>
  <si>
    <t>No</t>
    <phoneticPr fontId="2"/>
  </si>
  <si>
    <t>高橋佐江</t>
  </si>
  <si>
    <t>sae-taka@juntendo.ac.jp</t>
  </si>
  <si>
    <t>飯塚病院　エネルギーセンター6階 大会議室</t>
  </si>
  <si>
    <t>伊藤孝幸</t>
  </si>
  <si>
    <t>kosei@chukyo.jcho.go.jp</t>
  </si>
  <si>
    <t>XXXX-220316-1-231-42-01</t>
  </si>
  <si>
    <t>XXXX-220328-1-331-28-01</t>
  </si>
  <si>
    <t>淡路医療センター　大会議室</t>
  </si>
  <si>
    <t>塚原　弥希</t>
  </si>
  <si>
    <t>Miki_Tsukahara@pref.hyogo.lg.jp</t>
  </si>
  <si>
    <t>XXXX-220330-1-131-47-01</t>
  </si>
  <si>
    <t>琉球大学病院　管理棟3階　大会議室</t>
  </si>
  <si>
    <t>令和3年度　第5回　医療安全職員研修</t>
  </si>
  <si>
    <t>渡名喜　早苗</t>
  </si>
  <si>
    <t>tonakis@jim.u-ryukyu.ac.jp</t>
  </si>
  <si>
    <t>XXXX-220408-1-431-26-01</t>
  </si>
  <si>
    <t>XXXX-220419-1-831-14-01</t>
  </si>
  <si>
    <t>第14回　臨床研究セミナー</t>
  </si>
  <si>
    <t>XXXX-220428-1-131-42-01</t>
  </si>
  <si>
    <t>長崎原爆病院2階　あじさいホール</t>
  </si>
  <si>
    <t>長崎原爆病院医療安全講習会</t>
  </si>
  <si>
    <t>隈上秀高</t>
  </si>
  <si>
    <t>h-kumagami@bun.bbiq.jp</t>
  </si>
  <si>
    <t>自治医科大学　地域医療情報研修センター　大講堂</t>
  </si>
  <si>
    <t>令和4年度自治医科大学研究倫理講習会＜日本専門医機構認定共通講習＞</t>
  </si>
  <si>
    <t>森下寿美子</t>
  </si>
  <si>
    <t>rinri@jichi.ac.jp</t>
  </si>
  <si>
    <t>XXXX-220517-1-131-27-01</t>
  </si>
  <si>
    <t>XXXX-220513-1-231-20-01</t>
  </si>
  <si>
    <t>信州大学医学部附属病院外来棟４階大会議室</t>
  </si>
  <si>
    <t>金井信一郎</t>
  </si>
  <si>
    <t>skanai@shinshu-u.ac.jp</t>
  </si>
  <si>
    <t>XXXX-220523-1-331-12-01</t>
  </si>
  <si>
    <t>東京歯科大学市川総合病院　講堂</t>
  </si>
  <si>
    <t>日本専門医機構認定共通講習 2022年度 臨床倫理講演会</t>
  </si>
  <si>
    <t>粟谷 佳世</t>
  </si>
  <si>
    <t>XXXX-220526-1-131-45-01</t>
  </si>
  <si>
    <t>宮崎⼤学医学部附属病院 2022年度医療安全講演会</t>
  </si>
  <si>
    <t>XXXX-220512-1-331-33-01</t>
  </si>
  <si>
    <t>児童虐待の予防と早期発見・早期対応（医療倫理）</t>
  </si>
  <si>
    <t>XXXX-220512-1-131-28-01</t>
  </si>
  <si>
    <t>XXXX-220525-1-131-46-01</t>
  </si>
  <si>
    <t>鹿児島市立病院　１階多目的ホール</t>
  </si>
  <si>
    <t>令和４年度 第１回 医療安全職員全体研修</t>
  </si>
  <si>
    <t>XXXX-220601-1-131-40-01</t>
  </si>
  <si>
    <t>独立行政法人国立病院機構九州医療センター　外来棟３階　講堂</t>
  </si>
  <si>
    <t>九州医療センターフォーラム 医療安全</t>
  </si>
  <si>
    <t>濵　直美</t>
  </si>
  <si>
    <t>XXXX-220616-1-131-33-01</t>
  </si>
  <si>
    <t>九州医療センターフォーラム 感染対策</t>
  </si>
  <si>
    <t>XXXX-220628-1-331-40-01</t>
  </si>
  <si>
    <t>産業医科大学ラマツィーニホール</t>
  </si>
  <si>
    <t>臨床倫理講習会</t>
  </si>
  <si>
    <t>久保章</t>
  </si>
  <si>
    <t>XXXX-220602-1-131-47-01</t>
  </si>
  <si>
    <t>琉球大学病院　臨床講義棟２階　大講義室</t>
  </si>
  <si>
    <t>XXXX-220602-1-131-12-01</t>
  </si>
  <si>
    <t>令和4年度　医療安全講習会</t>
  </si>
  <si>
    <t>XXXX-220603-1-131-33-01</t>
  </si>
  <si>
    <t>岡山済生会総合病院管理棟4階さいゆうホール</t>
  </si>
  <si>
    <t>XXXX-220610-1-131-40-01</t>
  </si>
  <si>
    <t>2022年度医療安全講習会</t>
  </si>
  <si>
    <t>XXXX-220629-1-231-16-01</t>
  </si>
  <si>
    <t>令和4年度第1回院内感染対策講習会</t>
  </si>
  <si>
    <t>XXXX-220607-1-331-13-01</t>
  </si>
  <si>
    <t>ikashika.cpe@tmd.ac.jp</t>
  </si>
  <si>
    <t>XXXX-220726-1-331-40-01</t>
  </si>
  <si>
    <t>九州医療センターフォーラム 医療倫理と個人情報保護</t>
  </si>
  <si>
    <t>XXXX-220705-1-131-40-01</t>
  </si>
  <si>
    <t>XXXX-220609-1-331-08-01</t>
  </si>
  <si>
    <t>XXXX-230110-1-131-13-01</t>
  </si>
  <si>
    <t>地域医療振興協会練馬光が丘病院　会議室</t>
  </si>
  <si>
    <t>R4年度第2回医療安全必修研修</t>
  </si>
  <si>
    <t>youkohab@jadecom.jp</t>
  </si>
  <si>
    <t>XXXX-221115-1-231-13-01</t>
  </si>
  <si>
    <t>国立成育医療研究センター セミナールーム</t>
  </si>
  <si>
    <t>石黒 精</t>
  </si>
  <si>
    <t>ncchd_seminar@ncchd.go.jp</t>
  </si>
  <si>
    <t>XXXX-221104-1-131-23-01</t>
  </si>
  <si>
    <t>２階講堂</t>
  </si>
  <si>
    <t>塚越　和也</t>
  </si>
  <si>
    <t>kazuyatsu@jadecom.jp</t>
  </si>
  <si>
    <t>XXXX-221013-1-131-28-01</t>
  </si>
  <si>
    <t>小田依梨奈</t>
  </si>
  <si>
    <t>awaji_hos@pref.hyogo.lg.jp</t>
  </si>
  <si>
    <t>XXXX-221001-1-331-01-01</t>
  </si>
  <si>
    <t>医療法人渓仁会手稲渓仁会病院 Kビル会議室</t>
  </si>
  <si>
    <t>XXXX-220929-1-331-29-01</t>
  </si>
  <si>
    <t>メイン会場：奈良県総合医療センターメインホール(講堂) 　サブ会場：奈良県西和医療センター（大会議室）、奈良県総合リハビリテーションセンター（会議室）</t>
  </si>
  <si>
    <t>これからの医療と正義の話をしよう～患者・家族協働型の意思決定とは～</t>
  </si>
  <si>
    <t>西　裕嗣</t>
  </si>
  <si>
    <t>nishi-yuji@nara-pho.jp</t>
  </si>
  <si>
    <t>XXXX-220929-1-131-28-01</t>
  </si>
  <si>
    <t>市立伊丹病院　２０２２年度　第１回医療安全研修会</t>
  </si>
  <si>
    <t>加藤淳</t>
  </si>
  <si>
    <t>XXXX-220921-1-131-27-01</t>
  </si>
  <si>
    <t>国立病院機構大阪医療センター災害医療棟講堂</t>
  </si>
  <si>
    <t>麻薬、劇薬、毒薬、向精神薬の取り扱い</t>
  </si>
  <si>
    <t>平尾素宏</t>
  </si>
  <si>
    <t>hirao.motohiro.kd@mail.hosp.go.jp</t>
  </si>
  <si>
    <t>XXXX-220920-1-231-13-01</t>
  </si>
  <si>
    <t>石黒　精</t>
  </si>
  <si>
    <t>XXXX-220915-1-331-04-01</t>
  </si>
  <si>
    <t>XXXX-220909-1-231-27-01</t>
  </si>
  <si>
    <t>独立行政法人国立病院機構 大阪医療センター 災害医療棟 3階講堂</t>
  </si>
  <si>
    <t>日本専門医機構認定共通講習(会) 「感染対策講習会」</t>
  </si>
  <si>
    <t>XXXX-220908-1-231-23-01</t>
  </si>
  <si>
    <t>2022年度　第一回　院内感染対策研修会</t>
  </si>
  <si>
    <t>XXXX-220907-1-331-17-01</t>
  </si>
  <si>
    <t>⾦沢⼤学附属病院 外来診療棟４Ｆ宝ホール</t>
  </si>
  <si>
    <t>XXXX-220829-1-831-27-01</t>
  </si>
  <si>
    <t>（主会場）さわ病院第一会議室  （サブ会場）さわ病院第二会議室、医局、及び　ほくとクリニック病院看護部会議室等</t>
  </si>
  <si>
    <t>XXXX-220825-1-231-24-01</t>
  </si>
  <si>
    <t>XXXX-220825-1-331-47-01</t>
  </si>
  <si>
    <t>沖縄県立中部病院第1会議室　サブ会場：沖縄県立北部病院、沖縄県立南部医療センタ・こども医療センター、沖縄県立宮古病院、沖縄県立八重山病院、沖縄県立精和病院（サブ会場はオンラインでLIVE配信）</t>
  </si>
  <si>
    <t>日本専門医機構認定共通講習　令和４年度沖縄県立中部病院倫理講習会</t>
  </si>
  <si>
    <t>XXXX-220824-1-331-47-01</t>
  </si>
  <si>
    <t>沖縄県立中部病院　第1会議室　サブ会場：沖縄県立北部病院、沖縄県立南部医療センタ・こども医療センター、沖縄県立宮古病院、沖縄県立八重山病院、沖縄県立精和病院（サブ会場はオンラインでLIVE配信）</t>
  </si>
  <si>
    <t>XXXX-220822-1-131-14-01</t>
  </si>
  <si>
    <t>長谷川枝里子</t>
  </si>
  <si>
    <t>XXXX-220820-1-331-25-01</t>
  </si>
  <si>
    <t>XXXX-220820-1-131-25-01</t>
  </si>
  <si>
    <t>奥村泰典</t>
  </si>
  <si>
    <t>XXXX-220820-1-231-25-01</t>
  </si>
  <si>
    <t>XXXX-220819-1-331-23-01</t>
  </si>
  <si>
    <t>2022年度　医療倫理研修会</t>
  </si>
  <si>
    <t>XXXX-220819-1-331-40-01</t>
  </si>
  <si>
    <t>八女市民会館おりなす八女　会議室名 ハーモニーホール</t>
  </si>
  <si>
    <t>現場に活かす「医療安全」と「臨床倫理」の取組み</t>
  </si>
  <si>
    <t>島　順子</t>
  </si>
  <si>
    <t>jinzai@yamehp.jp</t>
  </si>
  <si>
    <t>XXXX-220817-1-331-21-01</t>
  </si>
  <si>
    <t>松波総合病院 南館 MGHホール</t>
  </si>
  <si>
    <t>臨床研修センター 主任　林 幸太郎</t>
  </si>
  <si>
    <t>XXXX-220817-1-131-23-01</t>
  </si>
  <si>
    <t>XXXX-220809-1-131-19-01</t>
  </si>
  <si>
    <t>令和4年度全職員対象　医療安全研修</t>
  </si>
  <si>
    <t>河西由里子</t>
  </si>
  <si>
    <t>XXXX-220808-1-331-01-01</t>
  </si>
  <si>
    <t>JA北海道厚生連　帯広厚生病院　Kosei　Hall</t>
  </si>
  <si>
    <t>帯広厚生病院臨床倫理</t>
  </si>
  <si>
    <t>助川麻衣子</t>
  </si>
  <si>
    <t>m.sukegawa@ja-hokkaidoukouseiren.or.jp</t>
  </si>
  <si>
    <t>XXXX-220805-1-231-27-01</t>
  </si>
  <si>
    <t>社会医療法人北斗会 さわ病院 第1会議室（メイン会場）、さわ病院 第2会議室（オンライン）、同法人　ほくとクリニック病院 6階会議室（オンライン）※オンライン接続は「Zoom」を使用</t>
  </si>
  <si>
    <t>佐藤　加津栄</t>
  </si>
  <si>
    <t>XXXX-220803-1-131-31-01</t>
  </si>
  <si>
    <t>第１回　医療安全研修会</t>
  </si>
  <si>
    <t>吉田一恵</t>
  </si>
  <si>
    <t>XXXX-220801-1-231-14-01</t>
  </si>
  <si>
    <t>XXXX-220729-1-331-40-01</t>
  </si>
  <si>
    <t>飯塚病院 エネルギーセンター6階　大会議室</t>
  </si>
  <si>
    <t>XXXX-220729-1-331-35-01</t>
  </si>
  <si>
    <t>日本専門医機構認定共通講習（会）「2022年度 第２回 臨床研究倫理講習会」</t>
  </si>
  <si>
    <t>XXXX-220728-1-331-12-01</t>
  </si>
  <si>
    <t>亀田総合病院　継続学習センター研修室</t>
  </si>
  <si>
    <t>石橋結奈</t>
  </si>
  <si>
    <t>ishibashi.yuina@kameda.jp</t>
  </si>
  <si>
    <t>XXXX-220728-1-231-28-01</t>
  </si>
  <si>
    <t>独立行政法人地域医療機能推進神戸中央病院</t>
  </si>
  <si>
    <t>XXXX-220726-1-331-12-01</t>
  </si>
  <si>
    <t>XXXX-220726-1-131-09-01</t>
  </si>
  <si>
    <t>XXXX-220726-1-131-14-01</t>
  </si>
  <si>
    <t>安全管理委員会講演会</t>
  </si>
  <si>
    <t>ke-yodo@city.odawara.kanagawa.jp</t>
  </si>
  <si>
    <t>XXXX-220726-1-331-01-01</t>
  </si>
  <si>
    <t>XXXX-220721-1-231-26-01</t>
  </si>
  <si>
    <t>院内感染対策</t>
  </si>
  <si>
    <t>谷口　治郎</t>
  </si>
  <si>
    <t>XXXX-220721-1-131-24-01</t>
  </si>
  <si>
    <t>XXXX-220721-1-231-13-01</t>
  </si>
  <si>
    <t>地域医療研修センター</t>
  </si>
  <si>
    <t>第１回　院内感染対策講習会</t>
  </si>
  <si>
    <t>XXXX-220721-1-131-22-01</t>
  </si>
  <si>
    <t>XXXX-220716-2-331-23-01</t>
  </si>
  <si>
    <t>日本赤十字社愛知医療センター名古屋第二病院　災害管理センター棟</t>
  </si>
  <si>
    <t>XXXX-220714-1-231-35-01</t>
  </si>
  <si>
    <t>XXXX-220714-1-131-22-01</t>
  </si>
  <si>
    <t>静岡市立清水病院　講堂</t>
  </si>
  <si>
    <t>静岡市立清水病院　令和４年度第１回医療安全研修会</t>
  </si>
  <si>
    <t>XXXX-220714-1-131-14-01</t>
  </si>
  <si>
    <t>帝京大学医学部附属溝口病院　講義室6-1・6-2（1つの部屋）</t>
  </si>
  <si>
    <t>西邑　健</t>
  </si>
  <si>
    <t>nk0913@teikyo-u.ac.jp</t>
  </si>
  <si>
    <t>XXXX-220712-1-731-01-01</t>
  </si>
  <si>
    <t>北海道大学医学部　臨床講義棟　臨床大講堂</t>
  </si>
  <si>
    <t>令和4年度　第1回　北大耳鼻咽喉科臨床セミナー</t>
  </si>
  <si>
    <t>bigears@med.hokudai.ac.jp</t>
  </si>
  <si>
    <t>XXXX-220712-1-131-22-01</t>
  </si>
  <si>
    <t>令和４年度第１回院内医療安全講習会</t>
  </si>
  <si>
    <t>XXXX-220711-1-131-27-01</t>
  </si>
  <si>
    <t>藤堂　義人</t>
  </si>
  <si>
    <t>XXXX-220711-1-231-01-01</t>
  </si>
  <si>
    <t>札幌医科大学　臨床教育研究棟　講堂</t>
  </si>
  <si>
    <t>令和４年度　第１回病院感染対策講習会</t>
  </si>
  <si>
    <t>斎藤　方嗣</t>
  </si>
  <si>
    <t>kenshu@sapmed.ac.jp</t>
  </si>
  <si>
    <t>XXXX-220706-1-131-13-01</t>
  </si>
  <si>
    <t>2022年度　前期医療安全必須研修</t>
  </si>
  <si>
    <t>XXXX-220705-1-132-13-01</t>
  </si>
  <si>
    <t>XXXX-220705-1-131-13-01</t>
  </si>
  <si>
    <t>地域医療振興協会練馬光が丘病院　第一会議室</t>
  </si>
  <si>
    <t>R4年度第1回医療安全必修研修</t>
  </si>
  <si>
    <t>XXXX-220705-1-331-09-01</t>
  </si>
  <si>
    <t>XXXX-220704-1-231-13-01</t>
  </si>
  <si>
    <t>病棟クラスターから学んだ事</t>
  </si>
  <si>
    <t>XXXX-220704-1-231-14-01</t>
  </si>
  <si>
    <t>小田原市立病院　2階会議室（1つしかありません）</t>
  </si>
  <si>
    <t>令和４年度第１回感染対策セミナー</t>
  </si>
  <si>
    <t>経営管理課　岩崎</t>
  </si>
  <si>
    <t>XXXX-220701-1-331-27-01</t>
  </si>
  <si>
    <t>第15回　臨床研究等倫理講習会</t>
  </si>
  <si>
    <t>XXXX-220701-1-131-12-01</t>
  </si>
  <si>
    <t>anzen3@hospital.asahi.chiba.jp</t>
  </si>
  <si>
    <t>XXXX-220630-1-231-09-01</t>
  </si>
  <si>
    <t>NHO栃木医療センター　大会議室</t>
  </si>
  <si>
    <t>2022年度　第1回　感染対策研修会</t>
  </si>
  <si>
    <t>丸山　沙緒里</t>
  </si>
  <si>
    <t>maruyama.saori.hc@mail.hosp.go.jp</t>
  </si>
  <si>
    <t>XXXX-220630-1-331-12-01</t>
  </si>
  <si>
    <t>XXXX-220630-1-331-14-01</t>
  </si>
  <si>
    <t>小田原市立病院　2階会議室</t>
  </si>
  <si>
    <t>XXXX-220629-1-131-33-01</t>
  </si>
  <si>
    <t>春季医療安全講演会</t>
  </si>
  <si>
    <t>seminar@kchnet.or.jp</t>
  </si>
  <si>
    <t>XXXX-220629-1-131-22-01</t>
  </si>
  <si>
    <t>XXXX-220628-1-331-12-01</t>
  </si>
  <si>
    <t>XXXX-220627-1-231-46-01</t>
  </si>
  <si>
    <t>令和４年度第１回感染管理職員全体研修</t>
  </si>
  <si>
    <t>XXXX-220627-1-131-13-01</t>
  </si>
  <si>
    <t>XXXX-220617-1-131-43-01</t>
  </si>
  <si>
    <t>熊本赤十字病院　４０３多目的ホール</t>
  </si>
  <si>
    <t>木村　亜里沙</t>
  </si>
  <si>
    <t>XXXX-220613-1-131-14-01</t>
  </si>
  <si>
    <t>公立大学法人　横浜市立大学附属市民総合医療センター　本館6階会議室（Zoom配信あり、Zoom配信での参加者に対しては、単位の付与は行いません。）</t>
  </si>
  <si>
    <t>令和４年度　第１回医療安全講演会</t>
  </si>
  <si>
    <t>XXXX-220603-1-331-28-01</t>
  </si>
  <si>
    <t>プロフェッショナリズムと医療倫理</t>
  </si>
  <si>
    <t>令和4年度　第1回　医療安全職員研修会</t>
  </si>
  <si>
    <t>開催時刻</t>
    <rPh sb="0" eb="2">
      <t>カイサイ</t>
    </rPh>
    <phoneticPr fontId="2"/>
  </si>
  <si>
    <t>主催施設名</t>
    <rPh sb="0" eb="2">
      <t>シュサイ</t>
    </rPh>
    <rPh sb="2" eb="4">
      <t>シセツ</t>
    </rPh>
    <rPh sb="4" eb="5">
      <t>メイ</t>
    </rPh>
    <phoneticPr fontId="2"/>
  </si>
  <si>
    <t>ご担当者名</t>
    <rPh sb="1" eb="5">
      <t>タントウシャメイ</t>
    </rPh>
    <phoneticPr fontId="2"/>
  </si>
  <si>
    <t>連絡先Email</t>
    <rPh sb="0" eb="3">
      <t>レンラクサキ</t>
    </rPh>
    <phoneticPr fontId="2"/>
  </si>
  <si>
    <t>連絡先電話番号</t>
    <rPh sb="0" eb="3">
      <t>レンラクサキ</t>
    </rPh>
    <phoneticPr fontId="2"/>
  </si>
  <si>
    <t>必須講習　医療安全管理</t>
  </si>
  <si>
    <t>鈴木尚子</t>
  </si>
  <si>
    <t>i-anzen2@chutoen-hp.shizuoka.jp</t>
  </si>
  <si>
    <t>日本専門医機構認定共通講習(会)</t>
  </si>
  <si>
    <t>第６回生命・医療倫理セミナー</t>
  </si>
  <si>
    <t>公立大学法人　横浜市立大学附属市民総合医療センター　本館6階会議室（Zoom配信あり。Zoom配信での参加者に対しては単位付与は行いません。）</t>
  </si>
  <si>
    <t>令和４年度　第２回医療安全講演会</t>
  </si>
  <si>
    <t>2022年度　第1回　医療安全研修会</t>
  </si>
  <si>
    <t>noukai@daiyukai.or.jp</t>
  </si>
  <si>
    <t>東京都立小児総合医療センター　402大会議室</t>
  </si>
  <si>
    <t>初めてのデータ集めと統計解析1　～日本専門医機構認定共通講習～</t>
  </si>
  <si>
    <t>今井　祥子</t>
  </si>
  <si>
    <t>sn_crsc@tmhp.jp</t>
  </si>
  <si>
    <t>災害医療</t>
  </si>
  <si>
    <t>日本赤十字社愛知医療センター名古屋第一病院　災害医療講演会</t>
  </si>
  <si>
    <t>佐藤　愛</t>
  </si>
  <si>
    <t>抗菌薬適正使用支援講座</t>
  </si>
  <si>
    <t>母子保健調査室　清水　仁美</t>
  </si>
  <si>
    <t>富士宮市立病院南棟会議室</t>
  </si>
  <si>
    <t>富士宮市立病院感染対策講習会</t>
  </si>
  <si>
    <t>宮崎⼤学医学部附属病院 2022年度医療安全管理・感染対策講演会</t>
  </si>
  <si>
    <t>日本生命病院　２０２２年度第１回医療安全研修会</t>
  </si>
  <si>
    <t>令和４年度第２回感染防止対策研修会、令和４年度第２回抗菌薬適正使用研修会</t>
  </si>
  <si>
    <t>三浦　修平</t>
  </si>
  <si>
    <t>kensyu-center@oitapref-hosp.jp</t>
  </si>
  <si>
    <t>２０２２年度 地域医師のための生涯研修セミナー 感染症</t>
  </si>
  <si>
    <t>独立行政法人地域医療機能推進機構　大阪病院　講堂1・2</t>
  </si>
  <si>
    <t>札幌医科大学臨床教育研究棟　講堂</t>
  </si>
  <si>
    <t>令和４年度　医薬品・医療機器安全管理研修会</t>
  </si>
  <si>
    <t>菅原　康介</t>
  </si>
  <si>
    <t>髙畑りさ</t>
  </si>
  <si>
    <t>令和4年度全職員対象　感染対策研修</t>
  </si>
  <si>
    <t>山本真紀</t>
  </si>
  <si>
    <t>m-yamamoto@yamanashi-med.jrc.or.jp</t>
  </si>
  <si>
    <t>自衛隊横須賀病院　2階会議室</t>
  </si>
  <si>
    <t>輸血に関する医療安全</t>
  </si>
  <si>
    <t>小原一葉</t>
  </si>
  <si>
    <t>sleeping_pingu@yahoo.co.jp</t>
  </si>
  <si>
    <t>守屋　奏</t>
  </si>
  <si>
    <t>kana_moriya@kcho.jp</t>
  </si>
  <si>
    <t>萩平　順一</t>
  </si>
  <si>
    <t>hagihira_junichi@kitami.jrc.or.jp</t>
  </si>
  <si>
    <t>呉医療センター　地域医療研修センター1・２</t>
  </si>
  <si>
    <t>濱野　竜汰</t>
  </si>
  <si>
    <t>hamano.ryuta.vw@mail.hosp.go.jp</t>
  </si>
  <si>
    <t>櫻井　美紀</t>
  </si>
  <si>
    <t>杉浦　哲朗</t>
  </si>
  <si>
    <t>藤沢市民病院　東館４階　講堂</t>
  </si>
  <si>
    <t>横溝慶太</t>
  </si>
  <si>
    <t>メイン会場：耳原総合病院（みみはらホール）、サブ会場：西淀病院、コープおおさか病院、東大阪生協病院（講師は耳原総合病院にて講義）</t>
  </si>
  <si>
    <t>2022年度　医師医療安全大会</t>
  </si>
  <si>
    <t>近藤　聡</t>
  </si>
  <si>
    <t>kondo@oskmin.com</t>
  </si>
  <si>
    <t>2022年度　児童虐待研修会</t>
  </si>
  <si>
    <t>公益社団法人地域医療振興協会 練馬光が丘病院　大会議室</t>
  </si>
  <si>
    <t>令和4年度保険診療講習会</t>
  </si>
  <si>
    <t>永澤惠</t>
  </si>
  <si>
    <t>研究デザインの方法　～日本専門医機構認定共通講習～</t>
  </si>
  <si>
    <t>横浜医療センター　大会議室B・C</t>
  </si>
  <si>
    <t>第1回　大型研修(医療安全)</t>
  </si>
  <si>
    <t>群馬大学医学部臨床大講堂・臨床中講堂</t>
  </si>
  <si>
    <t>2022年度　群馬大学医学部附属病院　医療安全職員研修</t>
  </si>
  <si>
    <t>群⾺⼤学地域医療研究・教育センター</t>
  </si>
  <si>
    <t>香川大学医学部臨床講義棟1階講義室</t>
  </si>
  <si>
    <t>isikyaria-m@kagawa-u.ac.jp</t>
  </si>
  <si>
    <t>弘前大学医学部　講義棟</t>
  </si>
  <si>
    <t>弘前大学臨床研究啓発研修～「個人情報保護法」と「人を対象とする生命科学・医学系研究に関する倫理指針」の改正について～</t>
  </si>
  <si>
    <t>下山　智裕</t>
  </si>
  <si>
    <t>事務部　病院総務課　井原涼太</t>
  </si>
  <si>
    <t>ryouta1_ihara@city.fujieda.lg.jp</t>
  </si>
  <si>
    <t>豊川市民病院講堂、第1・第2会議室</t>
  </si>
  <si>
    <t>令和4年度第1回安全対策講演会</t>
  </si>
  <si>
    <t>白木　賢次</t>
  </si>
  <si>
    <t>2022年度　第1回EARRTH研修</t>
  </si>
  <si>
    <t>hosp-senkoi@omu.ac.jp</t>
  </si>
  <si>
    <t>医療安全法令研修</t>
  </si>
  <si>
    <t>旭川赤十字病院　第3回医療安全研修会</t>
  </si>
  <si>
    <t>2022年度　院内感染対策研修会</t>
  </si>
  <si>
    <t>第１回　ＩＣＴ主催　感染対策講習会</t>
  </si>
  <si>
    <t>きたのホール</t>
  </si>
  <si>
    <t>医療安全講習会２</t>
  </si>
  <si>
    <t>令和４年度　第２回病院感染対策講習会</t>
  </si>
  <si>
    <t>齋藤　方嗣</t>
  </si>
  <si>
    <t>医療法人徳洲会千葉西総合病院アネックス４階講堂</t>
  </si>
  <si>
    <t>感染管理講習会－日本専門医機構認定共通講習会</t>
  </si>
  <si>
    <t>人事課　友野　歩</t>
  </si>
  <si>
    <t>大分県立病院３階講堂</t>
  </si>
  <si>
    <t>令和４年度第２回大分県立病院医療安全管理研修会</t>
  </si>
  <si>
    <t>日本赤十字社愛知医療センター名古屋第一病院　演習室１</t>
  </si>
  <si>
    <t>日本赤十字社愛知医療センター名古屋第一病院　安全衛生教育講演会</t>
  </si>
  <si>
    <t>福岡大学病院医療安全全体教育</t>
  </si>
  <si>
    <t>医療安全管理に関する職員教育講演会</t>
  </si>
  <si>
    <t>臨床研究責任医師等講習会</t>
  </si>
  <si>
    <t>大江　陽子</t>
  </si>
  <si>
    <t>診療報酬研修会（日本専門医機構認定共通講習）</t>
  </si>
  <si>
    <t>メイン会場:山口大学医学部 医修館 第一講義室　サブ会場:山口大学医学部 医修館 第二講義室 吉田キャンパス メディア教育棟メディア講義室 常盤キャンパス D11講義室</t>
  </si>
  <si>
    <t>第70回市民総合医療センター感染症フォーラム・市大病院学会</t>
  </si>
  <si>
    <t>令和元年度　千葉医療センター医療倫理講習会</t>
  </si>
  <si>
    <t>岩手医科大学大堀記念講堂</t>
  </si>
  <si>
    <t>2019教育プログラム認定講習会　感染対策講習会</t>
  </si>
  <si>
    <t>冨松　まどか</t>
  </si>
  <si>
    <t>大津赤十字病院内　小講堂</t>
  </si>
  <si>
    <t>医療安全分野専門医共通講習</t>
  </si>
  <si>
    <t>阪田　智広</t>
  </si>
  <si>
    <t>senmoni@otsu.jrc.or.jp</t>
  </si>
  <si>
    <t>医療法人社団日高会　日高病院　6階大会議室</t>
  </si>
  <si>
    <t>日高病院医療倫理講習会</t>
  </si>
  <si>
    <t>茂木信介</t>
  </si>
  <si>
    <t>senmoni_kensyu@hidaka-kai.com</t>
  </si>
  <si>
    <t>済生会長崎病院　管理棟１階研修室</t>
  </si>
  <si>
    <t>栗原　和孝</t>
  </si>
  <si>
    <t>kurihara-k@nsaisei.or.jp</t>
  </si>
  <si>
    <t>「臨床倫理研修会」</t>
  </si>
  <si>
    <t>XXXX-221220-1-331-12-02</t>
  </si>
  <si>
    <t>XXXX-221220-1-331-12-01</t>
  </si>
  <si>
    <t>XXXX-221129-1-131-04-01</t>
  </si>
  <si>
    <t>XXXX-221129-1-331-12-02</t>
  </si>
  <si>
    <t>XXXX-221129-1-331-12-01</t>
  </si>
  <si>
    <t>XXXX-221122-1-131-24-01</t>
  </si>
  <si>
    <t>XXXX-221121-1-331-24-01</t>
  </si>
  <si>
    <t>XXXX-221121-1-331-21-01</t>
  </si>
  <si>
    <t>XXXX-221118-1-132-22-01</t>
  </si>
  <si>
    <t>XXXX-221117-1-231-23-01</t>
  </si>
  <si>
    <t>XXXX-221108-1-331-12-01</t>
  </si>
  <si>
    <t>XXXX-221027-1-131-14-01</t>
  </si>
  <si>
    <t>XXXX-221025-1-331-12-02</t>
  </si>
  <si>
    <t>XXXX-221025-1-331-12-01</t>
  </si>
  <si>
    <t>XXXX-221021-1-131-23-01</t>
  </si>
  <si>
    <t>XXXX-221020-1-831-13-01</t>
  </si>
  <si>
    <t>XXXX-221014-1-931-23-01</t>
  </si>
  <si>
    <t>XXXX-221013-1-231-27-01</t>
  </si>
  <si>
    <t>XXXX-221006-1-331-45-01</t>
  </si>
  <si>
    <t>XXXX-221004-1-131-27-01</t>
  </si>
  <si>
    <t>XXXX-221004-1-231-44-01</t>
  </si>
  <si>
    <t>XXXX-221001-1-231-40-01</t>
  </si>
  <si>
    <t>XXXX-220929-1-131-27-01</t>
  </si>
  <si>
    <t>XXXX-220929-1-131-01-01</t>
  </si>
  <si>
    <t>XXXX-220929-1-131-11-01</t>
  </si>
  <si>
    <t>XXXX-220928-1-231-19-01</t>
  </si>
  <si>
    <t>XXXX-220928-2-131-14-01</t>
  </si>
  <si>
    <t>XXXX-220928-1-331-28-01</t>
  </si>
  <si>
    <t>XXXX-220927-1-331-01-01</t>
  </si>
  <si>
    <t>XXXX-220927-1-131-34-01</t>
  </si>
  <si>
    <t>XXXX-220926-1-131-27-01</t>
  </si>
  <si>
    <t>XXXX-220922-1-131-06-01</t>
  </si>
  <si>
    <t>XXXX-220922-1-131-27-01</t>
  </si>
  <si>
    <t>XXXX-220921-1-231-14-01</t>
  </si>
  <si>
    <t>XXXX-220921-1-131-14-01</t>
  </si>
  <si>
    <t>XXXX-220920-1-331-12-02</t>
  </si>
  <si>
    <t>XXXX-220920-1-331-12-01</t>
  </si>
  <si>
    <t>XXXX-220917-1-131-27-01</t>
  </si>
  <si>
    <t>XXXX-220916-1-331-23-01</t>
  </si>
  <si>
    <t>XXXX-220916-1-731-13-01</t>
  </si>
  <si>
    <t>XXXX-220915-1-831-13-01</t>
  </si>
  <si>
    <t>XXXX-220915-1-131-14-01</t>
  </si>
  <si>
    <t>XXXX-220915-1-131-10-01</t>
  </si>
  <si>
    <t>XXXX-220914-1-131-37-01</t>
  </si>
  <si>
    <t>XXXX-220914-1-331-02-01</t>
  </si>
  <si>
    <t>XXXX-220913-1-131-33-01</t>
  </si>
  <si>
    <t>XXXX-220913-1-331-22-01</t>
  </si>
  <si>
    <t>XXXX-220912-1-531-23-01</t>
  </si>
  <si>
    <t>XXXX-220912-1-131-27-01</t>
  </si>
  <si>
    <t>XXXX-220912-1-131-13-01</t>
  </si>
  <si>
    <t>XXXX-220909-1-131-01-01</t>
  </si>
  <si>
    <t>XXXX-220908-1-231-21-01</t>
  </si>
  <si>
    <t>XXXX-220908-1-231-13-01</t>
  </si>
  <si>
    <t>XXXX-220908-1-231-22-01</t>
  </si>
  <si>
    <t>XXXX-220907-1-231-22-01</t>
  </si>
  <si>
    <t>XXXX-220906-1-131-27-01</t>
  </si>
  <si>
    <t>XXXX-220905-1-231-12-01</t>
  </si>
  <si>
    <t>XXXX-220901-1-131-44-01</t>
  </si>
  <si>
    <t>XXXX-220831-1-331-23-01</t>
  </si>
  <si>
    <t>XXXX-220830-1-131-40-01</t>
  </si>
  <si>
    <t>XXXX-220830-1-131-33-01</t>
  </si>
  <si>
    <t>XXXX-220826-1-331-12-01</t>
  </si>
  <si>
    <t>XXXX-220818-1-731-12-01</t>
  </si>
  <si>
    <t>XXXX-200318-1-281-14-01</t>
  </si>
  <si>
    <t>XXXX-200313-1-331-12-01</t>
  </si>
  <si>
    <t>XXXX-200312-1-281-03-01</t>
  </si>
  <si>
    <t>XXXX-200306-1-231-10-01</t>
  </si>
  <si>
    <t>XXXX-200305-1-131-25-01</t>
  </si>
  <si>
    <t>XXXX-200303-1-331-10-01</t>
  </si>
  <si>
    <t>XXXX-200302-1-331-42-01</t>
  </si>
  <si>
    <t>XXXX-200302-1-331-42-02</t>
  </si>
  <si>
    <t>開催日</t>
    <rPh sb="0" eb="3">
      <t>カイサイビ</t>
    </rPh>
    <phoneticPr fontId="2"/>
  </si>
  <si>
    <t>XXXX-221215-1-231-04-01</t>
  </si>
  <si>
    <t>東北大学医学部臨床講義棟２階臨床大講堂</t>
  </si>
  <si>
    <t>日本専門医機構認定共通講習　令和４年度感染対策講演会</t>
  </si>
  <si>
    <t>武井　眞由美</t>
  </si>
  <si>
    <t>XXXX-221209-1-231-24-01</t>
  </si>
  <si>
    <t>XXXX-221209-1-131-27-01</t>
  </si>
  <si>
    <t>第62回医療安全研修会</t>
  </si>
  <si>
    <t>XXXX-221208-1-332-24-01</t>
  </si>
  <si>
    <t>伊勢赤十字病院　会議室7</t>
  </si>
  <si>
    <t>XXXX-221202-1-231-02-01</t>
  </si>
  <si>
    <t>2022年度　第2回院内感染対策研修会</t>
  </si>
  <si>
    <t>春藤　和生</t>
  </si>
  <si>
    <t>XXXX-221201-1-131-20-01</t>
  </si>
  <si>
    <t>信州大学医学部附属病院　外来診療棟４階</t>
  </si>
  <si>
    <t>XXXX-221130-1-331-27-01</t>
  </si>
  <si>
    <t>XXXX-221124-1-131-23-01</t>
  </si>
  <si>
    <t>第２回医療安全研修会</t>
  </si>
  <si>
    <t>田澤　秀明</t>
  </si>
  <si>
    <t>XXXX-221117-1-331-34-01</t>
  </si>
  <si>
    <t>XXXX-221117-1-131-28-01</t>
  </si>
  <si>
    <t>公立学校共済近畿中央病院　３階講堂</t>
  </si>
  <si>
    <t>患者・家族とのコミュニケーション～苦情にしない・逃げない対応術～</t>
  </si>
  <si>
    <t>寺内　広</t>
  </si>
  <si>
    <t>terauchi_h@kich.itami.hyogo.jp</t>
  </si>
  <si>
    <t>XXXX-221117-1-231-24-01</t>
  </si>
  <si>
    <t>XXXX-221116-1-131-27-01</t>
  </si>
  <si>
    <t>令和４年度　医療安全対策研修会</t>
  </si>
  <si>
    <t>XXXX-221115-1-331-24-01</t>
  </si>
  <si>
    <t>市立四日市病院講堂</t>
  </si>
  <si>
    <t>人を対象とする生命科学・医学系研究に関する倫理指針講習会</t>
  </si>
  <si>
    <t>総務課　川村</t>
  </si>
  <si>
    <t>XXXX-221111-1-331-09-01</t>
  </si>
  <si>
    <t>自治医科大学　医学部教育・研究棟　講堂</t>
  </si>
  <si>
    <t>臨床研究センター講演会</t>
  </si>
  <si>
    <t>XXXX-221110-1-331-35-01</t>
  </si>
  <si>
    <t>医療安全講習会〜医療倫理〜</t>
  </si>
  <si>
    <t>XXXX-221110-1-131-33-01</t>
  </si>
  <si>
    <t>XXXX-221110-1-131-08-01</t>
  </si>
  <si>
    <t>筑波大学附属病院　桐の葉モール2階　講義室</t>
  </si>
  <si>
    <t>総合臨床教育センター・担当教員小川</t>
  </si>
  <si>
    <t>r.ogawa@md.tsukuba.ac.jp</t>
  </si>
  <si>
    <t>XXXX-221109-1-131-26-01</t>
  </si>
  <si>
    <t>京都第二赤十字病院　C棟6階会議室</t>
  </si>
  <si>
    <t>梅垣　宏基</t>
  </si>
  <si>
    <t>XXXX-221109-1-131-15-01</t>
  </si>
  <si>
    <t>魚沼基幹病院　多目的ホール</t>
  </si>
  <si>
    <t>XXXX-221107-1-131-40-01</t>
  </si>
  <si>
    <t>大牟田市立病院医療安全研修会</t>
  </si>
  <si>
    <t>XXXX-221107-1-131-14-01</t>
  </si>
  <si>
    <t>横浜市立市民病院　管理棟講堂</t>
  </si>
  <si>
    <t>「職場におけるハラスメント」講習会</t>
  </si>
  <si>
    <t>山鳥　祐</t>
  </si>
  <si>
    <t>XXXX-221107-1-131-40-02</t>
  </si>
  <si>
    <t>飯塚病院　エネルギー棟6階 大会議室</t>
  </si>
  <si>
    <t>aih-education@aih-net.com</t>
  </si>
  <si>
    <t>XXXX-221104-1-131-27-01</t>
  </si>
  <si>
    <t>XXXX-221031-1-231-45-01</t>
  </si>
  <si>
    <t>宮崎⼤学医学部附属病院2022年度医療安全管理・感染対策講演会</t>
  </si>
  <si>
    <t>川崎　航洋</t>
  </si>
  <si>
    <t>senmoni@med.miyazaki-u.ac.jp</t>
  </si>
  <si>
    <t>XXXX-221031-1-231-23-01</t>
  </si>
  <si>
    <t>名古屋医療センター 管理棟5階 講堂</t>
  </si>
  <si>
    <t>令和4年度感染対策職員講習会Ⅰ　AST研修</t>
  </si>
  <si>
    <t>矢野　友美</t>
  </si>
  <si>
    <t>311-ictroom@mail.hosp.go.jp</t>
  </si>
  <si>
    <t>XXXX-221028-1-431-12-01</t>
  </si>
  <si>
    <t>令和４年度　医療制度と法律</t>
  </si>
  <si>
    <t>金澤　みちよ</t>
  </si>
  <si>
    <t>kanazawa.michiyo.ne@mail.hosp.go.jp</t>
  </si>
  <si>
    <t>XXXX-221028-1-231-22-01</t>
  </si>
  <si>
    <t>掛川市・袋井市病院企業団立　中東遠総合医療センター　大会議室</t>
  </si>
  <si>
    <t>2022年度第2回感染対策研修会</t>
  </si>
  <si>
    <t>澤　由紀子</t>
  </si>
  <si>
    <t>kansen@chutoen-hp.shizuoka.jp</t>
  </si>
  <si>
    <t>XXXX-221028-1-131-29-01</t>
  </si>
  <si>
    <t>2022年度第1回教育研修</t>
  </si>
  <si>
    <t>XXXX-221027-1-131-14-02</t>
  </si>
  <si>
    <t>「患者・家族とのコミュニケーション」研修会</t>
  </si>
  <si>
    <t>XXXX-221027-1-131-27-01</t>
  </si>
  <si>
    <t>愛染橋病院　集会室</t>
  </si>
  <si>
    <t>2022年度　【必須研修】医療安全研修会</t>
  </si>
  <si>
    <t>木村　聡司</t>
  </si>
  <si>
    <t>soumu@aizenen.or.jp</t>
  </si>
  <si>
    <t>XXXX-221027-1-331-42-01</t>
  </si>
  <si>
    <t>メイン会場：長崎みなとメディカルセンタ―　醫聖ホール　サブ会場：佐世保共済病院　中会議室</t>
  </si>
  <si>
    <t>日本専門医機構認定共通講習会「倫理講習会」</t>
  </si>
  <si>
    <t>XXXX-221026-1-131-13-01</t>
  </si>
  <si>
    <t>自衛隊中央病院　令和４年度第１回　医療安全職員教育</t>
  </si>
  <si>
    <t>XXXX-221026-1-131-03-01</t>
  </si>
  <si>
    <t>2022年度総合安全教育プログラム認定講習会　医療安全対策講習会</t>
  </si>
  <si>
    <t>anzen-staff@j.iwate-med.ac.jp</t>
  </si>
  <si>
    <t>XXXX-221024-1-332-13-01</t>
  </si>
  <si>
    <t>東京都立多摩総合医療センター　401会議室</t>
  </si>
  <si>
    <t>南　昭江</t>
  </si>
  <si>
    <t>akie_minami@tmhp.jp</t>
  </si>
  <si>
    <t>XXXX-221024-1-231-13-01</t>
  </si>
  <si>
    <t>日本専門医機構認定共通講習　感染対策</t>
  </si>
  <si>
    <t>東京医科大学病院卒後臨床研修センター</t>
  </si>
  <si>
    <t>XXXX-221024-1-131-27-01</t>
  </si>
  <si>
    <t>XXXX-221021-1-231-23-01</t>
  </si>
  <si>
    <t>院内感染対策講演会</t>
  </si>
  <si>
    <t>河野　弘</t>
  </si>
  <si>
    <t>kansen@ekisai.or.jp</t>
  </si>
  <si>
    <t>XXXX-221021-1-231-14-01</t>
  </si>
  <si>
    <t>第2回　大型研修(感染対策)</t>
  </si>
  <si>
    <t>XXXX-221020-1-131-27-01</t>
  </si>
  <si>
    <t>XXXX-221019-1-131-42-01</t>
  </si>
  <si>
    <t>研修会場：済生会長崎病院管理棟１階　研修室１・２　  講師発信：済生会長崎病院　管理棟3階　会議室５</t>
  </si>
  <si>
    <t>2022年度　第一回医療安全研修・医薬品安全管理研修</t>
  </si>
  <si>
    <t>XXXX-221019-1-531-14-01</t>
  </si>
  <si>
    <t>藤沢市民病院　東館４階講堂</t>
  </si>
  <si>
    <t>地域医療講演会</t>
  </si>
  <si>
    <t>XXXX-221019-1-131-23-01</t>
  </si>
  <si>
    <t>独立行政法人国立病院機構名古屋医療センター 講堂/特別会議室/第一会議室</t>
  </si>
  <si>
    <t>名古屋医療センター医療安全講習会</t>
  </si>
  <si>
    <t>XXXX-221018-1-131-27-01</t>
  </si>
  <si>
    <t>XXXX-221014-1-231-04-01</t>
  </si>
  <si>
    <t>XXXX-221014-1-231-28-01</t>
  </si>
  <si>
    <t>社会医療法人三栄会ツカザキ病院　西館6階会議室</t>
  </si>
  <si>
    <t>令和4年度　第2回感染制御研修会</t>
  </si>
  <si>
    <t>浦里恵司</t>
  </si>
  <si>
    <t>k-urazato@tsukazaki-hp.jp</t>
  </si>
  <si>
    <t>XXXX-221014-1-131-27-01</t>
  </si>
  <si>
    <t>2022年度　第2回EARRTH研修</t>
  </si>
  <si>
    <t>XXXX-221013-1-131-22-01</t>
  </si>
  <si>
    <t>第１回　医療安全研修</t>
  </si>
  <si>
    <t>XXXX-221013-1-131-12-01</t>
  </si>
  <si>
    <t>XXXX-221012-1-131-27-01</t>
  </si>
  <si>
    <t>XXXX-221011-1-231-27-01</t>
  </si>
  <si>
    <t>令和４年度　第１回感染対策研修会</t>
  </si>
  <si>
    <t>XXXX-221011-1-231-14-01</t>
  </si>
  <si>
    <t>XXXX-221007-1-231-43-01</t>
  </si>
  <si>
    <t>熊本赤十字病院　403多目的ホール</t>
  </si>
  <si>
    <t>教育研修推進課</t>
  </si>
  <si>
    <t>XXXX-221004-2-131-14-01</t>
  </si>
  <si>
    <t>自衛隊横須賀病院　２階会議室</t>
  </si>
  <si>
    <t>XXXX-221004-1-131-22-01</t>
  </si>
  <si>
    <t>XXXX-221003-1-131-27-01</t>
  </si>
  <si>
    <t>XXXX-221003-1-131-40-01</t>
  </si>
  <si>
    <t>XXXX-221002-1-181-37-01</t>
  </si>
  <si>
    <t>オークラホテル丸亀　鳳凰の間</t>
  </si>
  <si>
    <t>香川県児童虐待防止医療ネットワーク事業　第３回研修会</t>
  </si>
  <si>
    <t>香川県児童虐待防止医療ネットワーク事業</t>
  </si>
  <si>
    <t>ikujinw@mail.hosp.go.jp</t>
  </si>
  <si>
    <t>XXXX-220929-1-331-23-01</t>
  </si>
  <si>
    <t>2022年度第1回医療倫理講習会</t>
  </si>
  <si>
    <t>XXXX-220929-1-831-22-01</t>
  </si>
  <si>
    <t>令和4年度臨床研究研修会</t>
  </si>
  <si>
    <t>XXXX-220929-1-231-40-01</t>
  </si>
  <si>
    <t>2022年度 院内感染管理研修会</t>
  </si>
  <si>
    <t>神戸市立医療センター中央市民病院　南館４階大会議室</t>
  </si>
  <si>
    <t>XXXX-220926-1-331-26-01</t>
  </si>
  <si>
    <t>京都府立医科大学西階段教室</t>
  </si>
  <si>
    <t>XXXX-230224-1-331-12-02</t>
  </si>
  <si>
    <t>XXXX-230224-1-331-12-01</t>
  </si>
  <si>
    <t>大熊　智恵</t>
  </si>
  <si>
    <t>XXXX-230217-1-131-27-01</t>
  </si>
  <si>
    <t>府中病院　アイセンター3階 ミーティングルーム</t>
  </si>
  <si>
    <t>2022年度医療安全研修</t>
  </si>
  <si>
    <t>柄　綾乃</t>
  </si>
  <si>
    <t>XXXX-230215-1-131-14-01</t>
  </si>
  <si>
    <t>国立病院機構　相模原病院　研修室</t>
  </si>
  <si>
    <t>石田　秀志</t>
  </si>
  <si>
    <t>ishida.shuji.jf@mail.hosp.go.jp</t>
  </si>
  <si>
    <t>XXXX-230207-1-331-42-01</t>
  </si>
  <si>
    <t>XXXX-230131-1-331-23-01</t>
  </si>
  <si>
    <t>虐待対策研修</t>
  </si>
  <si>
    <t>XXXX-230130-1-131-42-01</t>
  </si>
  <si>
    <t>日本専門医機構認定共通講習～医療安全～</t>
  </si>
  <si>
    <t>XXXX-230130-1-332-27-01</t>
  </si>
  <si>
    <t>前川　陽香</t>
  </si>
  <si>
    <t>XXXX-230130-1-331-11-01</t>
  </si>
  <si>
    <t>埼玉県立がんセンター　講堂</t>
  </si>
  <si>
    <t>XXXX-230130-1-331-14-01</t>
  </si>
  <si>
    <t>公立大学法人　横浜市立大学附属市民総合医療センター　本館6階会議室（Zoom配信あり。Zoom配信での参加者に対しては、単位の付与は行いません。）</t>
  </si>
  <si>
    <t>令和4年度　第3回医療安全・臨床倫理講演会</t>
  </si>
  <si>
    <t>XXXX-230127-1-131-27-01</t>
  </si>
  <si>
    <t>日本生命病院　あったかふれあいホール</t>
  </si>
  <si>
    <t>日本生命病院　２０２２年度第２回医療安全研修会</t>
  </si>
  <si>
    <t>XXXX-230125-1-231-38-01</t>
  </si>
  <si>
    <t>令和4年度　院内感染に関する講演会</t>
  </si>
  <si>
    <t>山根　佑介</t>
  </si>
  <si>
    <t>XXXX-230124-1-331-37-01</t>
  </si>
  <si>
    <t>香川県立中央病院　1階講堂</t>
  </si>
  <si>
    <t>日本専門医機構認定共通講習（会）「令和４年度　職員研修会」</t>
  </si>
  <si>
    <t>兼安須磨子</t>
  </si>
  <si>
    <t>jges@chp-kagawa.jp</t>
  </si>
  <si>
    <t>XXXX-230124-1-131-40-01</t>
  </si>
  <si>
    <t>XXXX-230123-1-331-27-01</t>
  </si>
  <si>
    <t>関西医科大学  加多乃講堂</t>
  </si>
  <si>
    <t>「第１６回臨床研究等倫理講習会」</t>
  </si>
  <si>
    <t>ccredu@hirakata.kmu.ac.jp</t>
  </si>
  <si>
    <t>XXXX-230121-2-332-15-01</t>
  </si>
  <si>
    <t>新潟県厚生農業協同組合連合会　上越総合病院　　講堂</t>
  </si>
  <si>
    <t>XXXX-230120-1-131-22-01</t>
  </si>
  <si>
    <t>XXXX-230120-1-231-27-01</t>
  </si>
  <si>
    <t>社会医療法人生長会ベルランド総合病院 地下１階AIFホール</t>
  </si>
  <si>
    <t>2022年度第１回感染対策研修会</t>
  </si>
  <si>
    <t>橋本　真理子</t>
  </si>
  <si>
    <t>quality_jimu@bh.seichokai.or.jp</t>
  </si>
  <si>
    <t>XXXX-230120-1-131-43-01</t>
  </si>
  <si>
    <t>第2回医療安全研修</t>
  </si>
  <si>
    <t>根津真沙美</t>
  </si>
  <si>
    <t>nezu.masami.kd@mail.hosp.go.jp</t>
  </si>
  <si>
    <t>XXXX-230119-1-831-13-01</t>
  </si>
  <si>
    <t>地方独立行政法人東京都立病院機構　東京都立小児総合医療センター　402大会議室</t>
  </si>
  <si>
    <t>統計解析3　～日本専門医機構認定共通講習～</t>
  </si>
  <si>
    <t>XXXX-230117-1-231-02-01</t>
  </si>
  <si>
    <t>2022年度　第3回 院内感染対策研修会</t>
  </si>
  <si>
    <t>XXXX-230117-1-231-46-01</t>
  </si>
  <si>
    <t>令和４年度第２回感染管理職員全体研修</t>
  </si>
  <si>
    <t>XXXX-230116-1-131-04-01</t>
  </si>
  <si>
    <t>XXXX-230113-1-331-22-01</t>
  </si>
  <si>
    <t>地方独立行政法人静岡市立静岡病院西館12階 講堂</t>
  </si>
  <si>
    <t>令和4年度静岡市立静岡病院医療倫理講演会</t>
  </si>
  <si>
    <t>総務課　松野謙次</t>
  </si>
  <si>
    <t>matsuno7166@shizuokahospital.jp</t>
  </si>
  <si>
    <t>XXXX-230113-1-131-27-01</t>
  </si>
  <si>
    <t>2022年度　第5回EARRTH 研修</t>
  </si>
  <si>
    <t>XXXX-230112-1-332-24-01</t>
  </si>
  <si>
    <t>XXXX-230112-1-231-13-01</t>
  </si>
  <si>
    <t>XXXX-230105-1-131-12-01</t>
  </si>
  <si>
    <t>令和4年度　千葉医療センター医療安全講習会</t>
  </si>
  <si>
    <t>XXXX-230104-1-231-06-01</t>
  </si>
  <si>
    <t>山形市立病院済生館　4階大会議室</t>
  </si>
  <si>
    <t>令和4年度第2回感染防止対策研修会</t>
  </si>
  <si>
    <t>事務局管理課　清野　正博</t>
  </si>
  <si>
    <t>syokuin-kosei@saiseikan.jp</t>
  </si>
  <si>
    <t>XXXX-221226-1-131-27-01</t>
  </si>
  <si>
    <t>2022年度　第4回EARRTH研修</t>
  </si>
  <si>
    <t>XXXX-221223-1-331-33-01</t>
  </si>
  <si>
    <t>XXXX-221222-1-331-13-01</t>
  </si>
  <si>
    <t>練馬光が丘病院　講堂</t>
  </si>
  <si>
    <t>多様化する社会における医療機関の法的・倫理的課題</t>
  </si>
  <si>
    <t>XXXX-221222-1-331-27-01</t>
  </si>
  <si>
    <t>社会医療法人愛仁会千船病院 会議室</t>
  </si>
  <si>
    <t>千船病院学術講演会</t>
  </si>
  <si>
    <t>田堂　博志</t>
  </si>
  <si>
    <t>dendou.hiroshi@aijinkai-group.com</t>
  </si>
  <si>
    <t>XXXX-221221-1-331-14-01</t>
  </si>
  <si>
    <t>XXXX-221220-1-331-27-01</t>
  </si>
  <si>
    <t>前原　茜</t>
  </si>
  <si>
    <t>maehara.akane@aijinkai-group.com</t>
  </si>
  <si>
    <t>XXXX-221220-1-331-40-01</t>
  </si>
  <si>
    <t>飯塚病院 教育研修棟6階　百年ホール</t>
  </si>
  <si>
    <t>XXXX-221220-1-831-13-01</t>
  </si>
  <si>
    <t>統計解析2　～日本専門医機構認定共通講習～</t>
  </si>
  <si>
    <t>柳本浩子</t>
  </si>
  <si>
    <t>sn_crsc06@tmhp.jp</t>
  </si>
  <si>
    <t>XXXX-221219-1-181-17-01</t>
  </si>
  <si>
    <t>金沢大学附属病院、宝ホール</t>
  </si>
  <si>
    <t>ハイリスク医療を提供する際の患者安全の考え方</t>
  </si>
  <si>
    <t>井村　真理</t>
  </si>
  <si>
    <t>tp.kanazawa-u@med.kanazawa-u.ac.jp</t>
  </si>
  <si>
    <t>XXXX-221216-1-131-14-01</t>
  </si>
  <si>
    <t>平塚市民病院 医療安全研修会</t>
  </si>
  <si>
    <t>XXXX-221216-1-131-13-01</t>
  </si>
  <si>
    <t>（地独）東京都立病院機構　東京都立墨東病院　14階講堂</t>
  </si>
  <si>
    <t>鎮静における安全対策</t>
  </si>
  <si>
    <t>東京都立墨東病院医療安全対策室</t>
  </si>
  <si>
    <t>bo_iji@tmhp.jp</t>
  </si>
  <si>
    <t>XXXX-221216-1-231-01-01</t>
  </si>
  <si>
    <t>札幌医科大学　臨床教育研究棟　１階講堂</t>
  </si>
  <si>
    <t>XXXX-221216-1-231-11-01</t>
  </si>
  <si>
    <t>持田　一馬</t>
  </si>
  <si>
    <t>XXXX-221216-1-131-01-01</t>
  </si>
  <si>
    <t>久保田　修</t>
  </si>
  <si>
    <t>XXXX-221216-1-231-27-01</t>
  </si>
  <si>
    <t>藤堂義人</t>
  </si>
  <si>
    <t>XXXX-221215-1-231-28-01</t>
  </si>
  <si>
    <t>公立学校共済組合近畿中央病院　講堂</t>
  </si>
  <si>
    <t>日本専門医機構認定共通講習（会）COVID-19時代の抗菌薬適正使用</t>
  </si>
  <si>
    <t>XXXX-221215-1-231-27-01</t>
  </si>
  <si>
    <t>XXXX-221215-1-431-13-01</t>
  </si>
  <si>
    <t>松本　麻衣</t>
  </si>
  <si>
    <t>maimatsu@jadecom.jp</t>
  </si>
  <si>
    <t>XXXX-221215-1-231-27-02</t>
  </si>
  <si>
    <t>XXXX-221214-1-131-11-01</t>
  </si>
  <si>
    <t>深谷赤十字病院多目的ホール</t>
  </si>
  <si>
    <t>医療機器からの医療安全について</t>
  </si>
  <si>
    <t>田口　宏幸</t>
  </si>
  <si>
    <t>kenshu@fukaya.jrc.or.jp</t>
  </si>
  <si>
    <t>XXXX-221214-1-231-27-01</t>
  </si>
  <si>
    <t>流行性疾患について／外来抗菌薬使用について</t>
  </si>
  <si>
    <t>XXXX-221213-1-231-13-01</t>
  </si>
  <si>
    <t>薬剤耐性菌がもたらすサイレントパンデミックと抗菌薬の適正使用</t>
  </si>
  <si>
    <t>XXXX-221212-1-231-17-01</t>
  </si>
  <si>
    <t>令和４年度第２回院内感染防止に関する教育講演会</t>
  </si>
  <si>
    <t>福田　千恵子</t>
  </si>
  <si>
    <t>XXXX-221212-1-231-42-01</t>
  </si>
  <si>
    <t>XXXX-221212-1-331-28-01</t>
  </si>
  <si>
    <t>令和4年度　第2回  兵庫県立西宮病院  倫理研修会</t>
  </si>
  <si>
    <t>兵庫県立西宮病院治験センター</t>
  </si>
  <si>
    <t>XXXX-221212-1-831-26-01</t>
  </si>
  <si>
    <t>XXXX-221212-1-131-22-01</t>
  </si>
  <si>
    <t>磐田市立総合病院　講堂</t>
  </si>
  <si>
    <t>久留島　幸路</t>
  </si>
  <si>
    <t>kurushimay@hospital.iwata.shizuoka.jp</t>
  </si>
  <si>
    <t>XXXX-221209-1-231-01-01</t>
  </si>
  <si>
    <t>XXXX-221209-1-331-01-01</t>
  </si>
  <si>
    <t>旭川赤十字病院　医療倫理と臨床倫理</t>
  </si>
  <si>
    <t>教育研修センター　大京寺　敦子</t>
  </si>
  <si>
    <t>kenshuu@asahikawa-rch.gr.jp</t>
  </si>
  <si>
    <t>XXXX-221208-1-231-22-01</t>
  </si>
  <si>
    <t>2022年度第3回感染対策研修会</t>
  </si>
  <si>
    <t>山本　恭子</t>
  </si>
  <si>
    <t>XXXX-221208-1-231-27-01</t>
  </si>
  <si>
    <t>XXXX-221208-1-131-13-01</t>
  </si>
  <si>
    <t>XXXX-221208-1-231-27-02</t>
  </si>
  <si>
    <t>XXXX-221208-1-331-42-01</t>
  </si>
  <si>
    <t>長崎みなとメディカルセンタ―　醫聖ホール</t>
  </si>
  <si>
    <t>松山聡子</t>
  </si>
  <si>
    <t>XXXX-221207-1-231-16-01</t>
  </si>
  <si>
    <t>令和4年度第2回院内感染対策講習会</t>
  </si>
  <si>
    <t>XXXX-221206-1-331-11-01</t>
  </si>
  <si>
    <t>XXXX-221206-1-231-40-01</t>
  </si>
  <si>
    <t>福岡大学病院感染対策全体教育</t>
  </si>
  <si>
    <t>XXXX-221205-1-231-03-01</t>
  </si>
  <si>
    <t>岩⼿医科⼤学附属病院10階研修室</t>
  </si>
  <si>
    <t>2022教育プログラム認定講習会感染対策講習会</t>
  </si>
  <si>
    <t>XXXX-221202-1-231-20-01</t>
  </si>
  <si>
    <t>諏訪中央病院 講堂</t>
  </si>
  <si>
    <t>院内感染対策全体研修</t>
  </si>
  <si>
    <t>五味雄山</t>
  </si>
  <si>
    <t>XXXX-221202-2-231-22-01</t>
  </si>
  <si>
    <t>静岡市立清水病院　第45回（2022年度　第1回）院内感染対策研修会</t>
  </si>
  <si>
    <t>XXXX-221202-1-631-12-01</t>
  </si>
  <si>
    <t>千葉医療センター3階研修室</t>
  </si>
  <si>
    <t>令和４年度　千葉医療センター医療福祉制度講習会</t>
  </si>
  <si>
    <t>XXXX-221201-1-131-27-01</t>
  </si>
  <si>
    <t>大阪はびきの医療センター　第一会議室</t>
  </si>
  <si>
    <t>XXXX-221201-1-331-09-01</t>
  </si>
  <si>
    <t>佐野厚生総合病院　８階　多目的ホール</t>
  </si>
  <si>
    <t>令和4年度　佐野厚生総合病院　臨床倫理講習会</t>
  </si>
  <si>
    <t>井上　卓</t>
  </si>
  <si>
    <t>inomaru-4633@sctv.jp</t>
  </si>
  <si>
    <t>XXXX-221201-1-231-35-01</t>
  </si>
  <si>
    <t>XXXX-221130-1-331-01-01</t>
  </si>
  <si>
    <t>XXXX-221130-1-131-12-01</t>
  </si>
  <si>
    <t>２０２２年度第２回医療安全講演会</t>
  </si>
  <si>
    <t>大塚健</t>
  </si>
  <si>
    <t>otsukat@tdc.ac.jp</t>
  </si>
  <si>
    <t>XXXX-221129-1-131-13-01</t>
  </si>
  <si>
    <t>放射線講習会</t>
  </si>
  <si>
    <t>XXXX-221129-1-131-33-01</t>
  </si>
  <si>
    <t>倉敷中央病院　人材開発センター</t>
  </si>
  <si>
    <t>XXXX-221125-1-131-47-01</t>
  </si>
  <si>
    <t>久保　紋子</t>
  </si>
  <si>
    <t>XXXX-221125-1-831-13-01</t>
  </si>
  <si>
    <t>プレゼンの極意ーわかりやすい学会発表のためのスライド作成テクニックー　～日本専門医機構認定共通講習～</t>
  </si>
  <si>
    <t>XXXX-221125-1-331-14-01</t>
  </si>
  <si>
    <t>第15回　臨床研究セミナー</t>
  </si>
  <si>
    <t>XXXX-221125-1-531-12-01</t>
  </si>
  <si>
    <t>令和４年度　千葉医療センター地域医療講習会</t>
  </si>
  <si>
    <t>XXXX-221124-1-131-06-01</t>
  </si>
  <si>
    <t>鶴岡市立荘内病院　3階　講堂</t>
  </si>
  <si>
    <t>せん妄時に使用する薬・不眠症治療薬の安全な使用について</t>
  </si>
  <si>
    <t>小林尚志</t>
  </si>
  <si>
    <t>his.kobayashi@shonai-hos.jp</t>
  </si>
  <si>
    <t>XXXX-221124-1-331-23-01</t>
  </si>
  <si>
    <t>愛知県厚生農業協同組合連合会安城更生病院　2階第1講堂</t>
  </si>
  <si>
    <t>三井　千鶴</t>
  </si>
  <si>
    <t>XXXX-221122-1-131-07-01</t>
  </si>
  <si>
    <t>福島県立医科大学　講堂</t>
  </si>
  <si>
    <t>医療安全管理研修会</t>
  </si>
  <si>
    <t>星　奈加子</t>
  </si>
  <si>
    <t>anzen@fmu.ac.jp</t>
  </si>
  <si>
    <t>XXXX-221121-1-131-27-01</t>
  </si>
  <si>
    <t>社会医療法人北斗会 さわ病院 第１会議室（メイン会場）、第２会議室（オンライン同時開催）、同法人　ほくとクリニック病院 6階会議室（オンライン同時開催）※オンライン接続アプリは「zoom」を使用する</t>
  </si>
  <si>
    <t>医療安全に関する院内講演会</t>
  </si>
  <si>
    <t>XXXX-221121-1-131-46-01</t>
  </si>
  <si>
    <t>令和４年度 第２回 医療安全職員全体研修</t>
  </si>
  <si>
    <t>XXXX-221121-1-131-33-01</t>
  </si>
  <si>
    <t>川崎医科大学総合医療センター　５階カンファレンス室３</t>
  </si>
  <si>
    <t>XXXX-221121-1-131-33-02</t>
  </si>
  <si>
    <t>医療安全管理、医療ガス・安全管理に関する職員教育講演会</t>
  </si>
  <si>
    <t>XXXX-221118-1-331-23-01</t>
  </si>
  <si>
    <t>豊橋市民病院　当院講堂</t>
  </si>
  <si>
    <t>臨床倫理検討委員会講演会（日本専門医機構認定共通講習：医療倫理）」</t>
  </si>
  <si>
    <t>豊橋市民病院　患者総合支援センター　早川</t>
  </si>
  <si>
    <t>XXXX-221118-1-131-07-01</t>
  </si>
  <si>
    <t>令和4年度　第2回　医療安全研修会</t>
  </si>
  <si>
    <t>山田　卓</t>
  </si>
  <si>
    <t>yamada-s@shirakawa-kosei.jp</t>
  </si>
  <si>
    <t>XXXX-221118-1-231-12-01</t>
  </si>
  <si>
    <t>令和４年度　千葉医療センター感染対策講習会</t>
  </si>
  <si>
    <t>金澤 　みちよ</t>
  </si>
  <si>
    <t>XXXX-221115-1-831-26-01</t>
  </si>
  <si>
    <t>XXXX-221114-1-131-11-01</t>
  </si>
  <si>
    <t>XXXX-221112-2-131-01-01</t>
  </si>
  <si>
    <t>第14回　旭川赤十字病院　リスクマネージャー養成研修</t>
  </si>
  <si>
    <t>XXXX-221111-1-131-14-01</t>
  </si>
  <si>
    <t>XXXX-221111-1-131-27-01</t>
  </si>
  <si>
    <t>2022年度 第3回EARRTH 研修</t>
  </si>
  <si>
    <t>XXXX-221111-1-132-27-01</t>
  </si>
  <si>
    <t>XXXX-221110-1-131-27-01</t>
  </si>
  <si>
    <t>社会医療法人生長会 ベルランド総合病院 地下1階 AIFホール</t>
  </si>
  <si>
    <t>2022年度第1回医療安全研修会</t>
  </si>
  <si>
    <t>XXXX-221110-1-331-13-01</t>
  </si>
  <si>
    <t>東京都立墨東病院医事課</t>
  </si>
  <si>
    <t>XXXX-221108-1-331-13-01</t>
  </si>
  <si>
    <t>医療倫理に関する研修会</t>
  </si>
  <si>
    <t>XXXX-221107-1-331-13-01</t>
  </si>
  <si>
    <t>日本専門医機構認定共通講習　医療倫理</t>
  </si>
  <si>
    <t>XXXX-221101-1-331-10-01</t>
  </si>
  <si>
    <t>伊勢崎市民病院10階大会議室</t>
  </si>
  <si>
    <t>2022年度伊勢崎市民病院　倫理委員会主催　院内研修会</t>
  </si>
  <si>
    <t>若月孝夫</t>
  </si>
  <si>
    <t>XXXX-221028-1-231-27-01</t>
  </si>
  <si>
    <t>XXXX-221027-1-131-27-02</t>
  </si>
  <si>
    <t>XXXX-221026-1-231-27-01</t>
  </si>
  <si>
    <t>XXXX-221025-1-231-27-01</t>
  </si>
  <si>
    <t>日本赤十字社愛知医療センター名古屋第一病院　内ヶ島講堂</t>
  </si>
  <si>
    <t>XXXX-221006-1-231-22-01</t>
  </si>
  <si>
    <t>衛藤　正雄</t>
  </si>
  <si>
    <t>XXXX-221111-1-231-40-01</t>
  </si>
  <si>
    <t>XXXX-230116-1-131-22-01</t>
  </si>
  <si>
    <t>XXXX-230124-1-131-22-01</t>
  </si>
  <si>
    <t>XXXX-230125-1-231-11-01</t>
  </si>
  <si>
    <t>医療安全・感染対策講習</t>
  </si>
  <si>
    <t>XXXX-230125-1-331-04-01</t>
  </si>
  <si>
    <t>令和４年度医療倫理講演会</t>
  </si>
  <si>
    <t>XXXX-230126-1-131-06-01</t>
  </si>
  <si>
    <t>鶴岡市立荘内病院、講堂</t>
  </si>
  <si>
    <t>医療機器安全管理</t>
  </si>
  <si>
    <t>XXXX-230126-1-231-30-01</t>
  </si>
  <si>
    <t>令和４年度　第７回感染予防対策研修会</t>
  </si>
  <si>
    <t>XXXX-230127-1-231-06-01</t>
  </si>
  <si>
    <t>XXXX-230127-1-131-23-01</t>
  </si>
  <si>
    <t>フジタホール2000</t>
  </si>
  <si>
    <t>日本専門医機構認定共通講習「2022年度　第2回安全管理研修会」</t>
  </si>
  <si>
    <t>藤田医科大学病院 臨床研修センター</t>
  </si>
  <si>
    <t>kenshu-1@fujita-hu.ac.jp</t>
  </si>
  <si>
    <t>XXXX-230130-1-131-08-01</t>
  </si>
  <si>
    <t>第２回全職員対象医療安全研修</t>
  </si>
  <si>
    <t>吉田　近思</t>
  </si>
  <si>
    <t>c.yoshida@mitomedical.org</t>
  </si>
  <si>
    <t>XXXX-230201-1-231-09-01</t>
  </si>
  <si>
    <t>自治医科大学附属病院　感染対策講習会</t>
  </si>
  <si>
    <t>笹原　鉄平</t>
  </si>
  <si>
    <t>kansen@jichi.ac.jp</t>
  </si>
  <si>
    <t>XXXX-230202-1-131-34-01</t>
  </si>
  <si>
    <t>a-ashiwa@shobara.jrc.or.jp</t>
  </si>
  <si>
    <t>XXXX-230202-1-231-23-01</t>
  </si>
  <si>
    <t>2022年度第2回感染対策講習会</t>
  </si>
  <si>
    <t>XXXX-230203-1-331-23-01</t>
  </si>
  <si>
    <t>久保田　萌</t>
  </si>
  <si>
    <t>moe_kubota@pref.aichi.lg.jp</t>
  </si>
  <si>
    <t>XXXX-230203-1-131-22-01</t>
  </si>
  <si>
    <t>XXXX-230206-1-231-40-01</t>
  </si>
  <si>
    <t>大牟田市立病院</t>
  </si>
  <si>
    <t>XXXX-230207-1-131-06-01</t>
  </si>
  <si>
    <t>XXXX-230207-1-131-13-01</t>
  </si>
  <si>
    <t>災害医療センター　地域医療研修センター</t>
  </si>
  <si>
    <t>XXXX-230207-1-131-13-02</t>
  </si>
  <si>
    <t>XXXX-230208-1-131-14-01</t>
  </si>
  <si>
    <t>XXXX-230208-1-131-13-01</t>
  </si>
  <si>
    <t>XXXX-230209-1-231-40-01</t>
  </si>
  <si>
    <t>飯塚病院　北棟4階　多目的ホール</t>
  </si>
  <si>
    <t>XXXX-230209-1-131-09-01</t>
  </si>
  <si>
    <t>本会場：佐野厚生総合病院8階多目的ホール　/　サテライト会場：佐野厚生総合病院講義室　/　zoom配信（本会場にて聴講した者のみ共通講習受講とみなす）</t>
  </si>
  <si>
    <t>XXXX-230209-1-131-13-01</t>
  </si>
  <si>
    <t>順天堂大学医学部附属練馬病院　2号館　M2　1-1会議室</t>
  </si>
  <si>
    <t>地域で取り組む医療安全</t>
  </si>
  <si>
    <t>XXXX-230210-1-331-23-01</t>
  </si>
  <si>
    <t>倫理講演会</t>
  </si>
  <si>
    <t>教育研修管理課</t>
  </si>
  <si>
    <t>XXXX-230213-1-131-01-01</t>
  </si>
  <si>
    <t>krc_kyouiku@kitamirch.jp</t>
  </si>
  <si>
    <t>XXXX-230214-1-231-12-01</t>
  </si>
  <si>
    <t>感染予防対策講演会</t>
  </si>
  <si>
    <t>滝澤美和</t>
  </si>
  <si>
    <t>mtakizawa@tdc.ac.jp</t>
  </si>
  <si>
    <t>XXXX-230215-1-331-40-01</t>
  </si>
  <si>
    <t>XXXX-230215-1-331-13-01</t>
  </si>
  <si>
    <t>災害医療センター地域医療研修センター</t>
  </si>
  <si>
    <t>XXXX-230216-1-231-13-01</t>
  </si>
  <si>
    <t>第4回　院内感染対策講習会</t>
  </si>
  <si>
    <t>XXXX-230216-1-831-13-01</t>
  </si>
  <si>
    <t>論文執筆入門 －誰にでも書けるコツ－　～日本専門医機構認定共通講習～</t>
  </si>
  <si>
    <t>柳本　浩子</t>
  </si>
  <si>
    <t>XXXX-230217-1-331-09-01</t>
  </si>
  <si>
    <t>令和4年度　佐野厚生総合病院　臨床研究研修会</t>
  </si>
  <si>
    <t>XXXX-230217-1-331-27-01</t>
  </si>
  <si>
    <t>あべのメディックス6階　医療研修センターホール</t>
  </si>
  <si>
    <t>森田　慎介</t>
  </si>
  <si>
    <t>s-morita@omu.ac.jp</t>
  </si>
  <si>
    <t>XXXX-230217-1-131-27-02</t>
  </si>
  <si>
    <t>大阪警察病院　４階　講堂１、２</t>
  </si>
  <si>
    <t>チーム医療</t>
  </si>
  <si>
    <t>玉置　美希</t>
  </si>
  <si>
    <t>XXXX-230217-1-231-23-01</t>
  </si>
  <si>
    <t>国立病院機構　名古屋医療センター　管理棟5階　講堂</t>
  </si>
  <si>
    <t>令和4年度感染対策職員講習会Ⅱ　AST研修</t>
  </si>
  <si>
    <t>矢野友美</t>
  </si>
  <si>
    <t>XXXX-230217-1-131-12-01</t>
  </si>
  <si>
    <t>医療安全講習会ー日本専門医機構認定共通講習会</t>
  </si>
  <si>
    <t>友野歩</t>
  </si>
  <si>
    <t>XXXX-230220-1-181-34-01</t>
  </si>
  <si>
    <t>令和４年度東区地対協医療安全研修会</t>
  </si>
  <si>
    <t>XXXX-230220-1-131-27-01</t>
  </si>
  <si>
    <t>医療安全・報告書確認対策チーム合同講習会</t>
  </si>
  <si>
    <t>XXXX-230221-1-331-13-01</t>
  </si>
  <si>
    <t>国立研究開発法人　国立成育医療研究センター　研究室セミナールーム</t>
  </si>
  <si>
    <t>成育医療における臨床倫理</t>
  </si>
  <si>
    <t>柴田　薫</t>
  </si>
  <si>
    <t>XXXX-230222-1-331-39-01</t>
  </si>
  <si>
    <t>高知大学医学部臨床講義棟2階臨床第3講義室</t>
  </si>
  <si>
    <t>終末期医療における倫理的課題</t>
  </si>
  <si>
    <t>XXXX-230222-1-231-13-01</t>
  </si>
  <si>
    <t>東京逓信病院　管理棟５階　小講堂</t>
  </si>
  <si>
    <t>第233回　東京逓信病院学術講演会</t>
  </si>
  <si>
    <t>佐藤剛史</t>
  </si>
  <si>
    <t>tsatou@tth-japanpost.jp</t>
  </si>
  <si>
    <t>XXXX-230222-1-131-14-01</t>
  </si>
  <si>
    <t>横須賀共済病院　医療安全講演会</t>
  </si>
  <si>
    <t>XXXX-230222-1-331-26-01</t>
  </si>
  <si>
    <t>医療倫理</t>
  </si>
  <si>
    <t>XXXX-230222-1-331-13-01</t>
  </si>
  <si>
    <t>東京都立病院駒込病院　講堂</t>
  </si>
  <si>
    <t>令和4年度 医療倫理講習会</t>
  </si>
  <si>
    <t>杉山　紗織</t>
  </si>
  <si>
    <t>saori_sugiyama@tmhp.jp</t>
  </si>
  <si>
    <t>XXXX-230222-1-131-33-01</t>
  </si>
  <si>
    <t>XXXX-230222-1-231-14-01</t>
  </si>
  <si>
    <t>XXXX-230224-1-131-01-01</t>
  </si>
  <si>
    <t>JA北海道厚生連　帯広厚生病院　Kosei Hall</t>
  </si>
  <si>
    <t>中村　剛</t>
  </si>
  <si>
    <t>tsu.nakamura@ja-hokkaidoukouseiren.or.jp</t>
  </si>
  <si>
    <t>XXXX-230224-1-232-17-01</t>
  </si>
  <si>
    <t>金沢大学附属病院 外来診療棟４F宝ホール</t>
  </si>
  <si>
    <t>XXXX-230224-1-331-27-01</t>
  </si>
  <si>
    <t>日本生命病院　２０２２年度「倫理講習会」</t>
  </si>
  <si>
    <t>XXXX-230224-1-131-23-01</t>
  </si>
  <si>
    <t>XXXX-230224-1-331-12-03</t>
  </si>
  <si>
    <t>令和4年度医療倫理講演会</t>
  </si>
  <si>
    <t>XXXX-230227-1-131-23-01</t>
  </si>
  <si>
    <t>XXXX-230228-1-131-14-01</t>
  </si>
  <si>
    <t>鈴木有希子</t>
  </si>
  <si>
    <t>cancer-r@keiyu-hospital.com</t>
  </si>
  <si>
    <t>XXXX-230301-1-131-23-01</t>
  </si>
  <si>
    <t>国立病院機構名古屋医療センター　講堂</t>
  </si>
  <si>
    <t>名古屋医療センター　医療安全講習会</t>
  </si>
  <si>
    <t>XXXX-230301-1-331-15-01</t>
  </si>
  <si>
    <t>XXXX-230301-1-331-26-01</t>
  </si>
  <si>
    <t>京都市立病院　7階　ホール1</t>
  </si>
  <si>
    <t>下新原直子</t>
  </si>
  <si>
    <t>inami705@yahoo.co.jp</t>
  </si>
  <si>
    <t>XXXX-230302-1-131-22-01</t>
  </si>
  <si>
    <t>島田市立総合医療センター・人工透析センター２Ｆ講堂</t>
  </si>
  <si>
    <t>新間英一</t>
  </si>
  <si>
    <t>anzen@shimada-gmc.jp</t>
  </si>
  <si>
    <t>XXXX-230302-1-231-13-01</t>
  </si>
  <si>
    <t>東京都立駒込病院　別館　講堂</t>
  </si>
  <si>
    <t>ASTセミナー</t>
  </si>
  <si>
    <t>山下　由樹</t>
  </si>
  <si>
    <t>yuki_yamashita@tmhp.jp</t>
  </si>
  <si>
    <t>XXXX-230303-1-231-27-01</t>
  </si>
  <si>
    <t>抗菌薬適正使用講習会</t>
  </si>
  <si>
    <t>XXXX-230303-1-231-09-01</t>
  </si>
  <si>
    <t>令和4年度佐野厚生総合病院院内感染対策講習会・ 令和4年度佐野抗菌薬適正使用地域セミナー合同講習会</t>
  </si>
  <si>
    <t>XXXX-230303-1-331-22-01</t>
  </si>
  <si>
    <t>XXXX-230303-1-231-27-02</t>
  </si>
  <si>
    <t>社会医療法人北斗会　さわ病院 第１会議室（メイン会場）、同法人　ほくとクリニック病院 6階会議室（オンライン同時開催）、※オンライン接続アプリは「Zoom」を使用</t>
  </si>
  <si>
    <t>佐藤 加津栄</t>
  </si>
  <si>
    <t>XXXX-230306-1-231-34-01</t>
  </si>
  <si>
    <t>抗菌薬適正使用チーム（AST）研修会</t>
  </si>
  <si>
    <t>XXXX-230306-1-331-08-01</t>
  </si>
  <si>
    <t>株式会社日立製作所ひたちなか総合病院２階講堂</t>
  </si>
  <si>
    <t>吉川　輝夫</t>
  </si>
  <si>
    <t>teruo.yoshikawa.qh@hitachi.com</t>
  </si>
  <si>
    <t>XXXX-230306-1-131-23-01</t>
  </si>
  <si>
    <t>2022年度第2回医療安全講習会</t>
  </si>
  <si>
    <t>XXXX-230306-1-231-47-01</t>
  </si>
  <si>
    <t>（メイン会場）沖縄県立中部病院　　（サテライト会場）沖縄県立北部病院、沖縄県立南部医療センター・こども医療センター、沖縄県立宮古病院、沖縄県立八重山病院、沖縄県立精和病院</t>
  </si>
  <si>
    <t>och_kenshu@hosp.pref.okinawa.jp</t>
  </si>
  <si>
    <t>XXXX-230307-1-331-08-01</t>
  </si>
  <si>
    <t>株式会社日立製作所ひたちなか総合病院</t>
  </si>
  <si>
    <t>XXXX-230307-1-231-47-01</t>
  </si>
  <si>
    <t>沖縄県立八重山病院第1．2講堂</t>
  </si>
  <si>
    <t>感染対策；標準予防策</t>
  </si>
  <si>
    <t>安里　貴舟</t>
  </si>
  <si>
    <t>kenshuyaeyama@gmail.com</t>
  </si>
  <si>
    <t>XXXX-230307-1-231-23-01</t>
  </si>
  <si>
    <t>日本専門医機構認定共通講習(会）</t>
  </si>
  <si>
    <t>XXXX-230307-1-131-14-01</t>
  </si>
  <si>
    <t>小田原市立病院 本館２階会議室</t>
  </si>
  <si>
    <t>令和4年度安全管理委員会研修会</t>
  </si>
  <si>
    <t>XXXX-230308-1-331-27-01</t>
  </si>
  <si>
    <t>大阪公立大学医学部　学舎4階大講義室</t>
  </si>
  <si>
    <t>峠　美沙希</t>
  </si>
  <si>
    <t>q21772k@omu.ac.jp</t>
  </si>
  <si>
    <t>XXXX-230309-1-331-14-01</t>
  </si>
  <si>
    <t>XXXX-230309-1-631-22-01</t>
  </si>
  <si>
    <t>ヤングケアラーの現状と支援</t>
  </si>
  <si>
    <t>病院管理課　望月</t>
  </si>
  <si>
    <t>numazuhp2451.keiei@bz01.plala.or.jp</t>
  </si>
  <si>
    <t>XXXX-230309-1-331-27-01</t>
  </si>
  <si>
    <t>ベルランド総合病院AIFホール</t>
  </si>
  <si>
    <t>池上　正樹</t>
  </si>
  <si>
    <t>m_ikegami@seichokai.or.jp</t>
  </si>
  <si>
    <t>XXXX-230310-1-231-21-01</t>
  </si>
  <si>
    <t>松波総合病院 北館 東エクステンション棟2F</t>
  </si>
  <si>
    <t>XXXX-230310-1-231-01-01</t>
  </si>
  <si>
    <t>帯広厚生病院KoseiHall</t>
  </si>
  <si>
    <t>輸入感染症</t>
  </si>
  <si>
    <t>青山　由香</t>
  </si>
  <si>
    <t>ict.obinintei@ja-hokkaidoukouseiren.or.jp</t>
  </si>
  <si>
    <t>XXXX-230310-1-131-26-01</t>
  </si>
  <si>
    <t>京都岡本記念病院　おかもとホール</t>
  </si>
  <si>
    <t>XXXX-230313-1-331-13-01</t>
  </si>
  <si>
    <t>XXXX-230314-1-131-22-01</t>
  </si>
  <si>
    <t>XXXX-230314-1-331-12-01</t>
  </si>
  <si>
    <t>令和４年度　千葉医療センター医療倫理講習会</t>
  </si>
  <si>
    <t>XXXX-230314-1-231-14-01</t>
  </si>
  <si>
    <t>XXXX-230314-1-231-13-01</t>
  </si>
  <si>
    <t>国家公務員共済組合連合会立川病院　別館カンファレンスルーム</t>
  </si>
  <si>
    <t>コロナだけじゃない最近気になる感染の話</t>
  </si>
  <si>
    <t>竹内美枝</t>
  </si>
  <si>
    <t>akisky11@gmail.com</t>
  </si>
  <si>
    <t>XXXX-230315-1-331-13-01</t>
  </si>
  <si>
    <t>自衛隊中央病院　会議室</t>
  </si>
  <si>
    <t>自衛隊中央病院　令和４年度　第２回医療安全職員教育（日本専門医機構認定共通講習・医療安全）</t>
  </si>
  <si>
    <t>XXXX-230315-1-131-33-01</t>
  </si>
  <si>
    <t>XXXX-230316-1-281-28-01</t>
  </si>
  <si>
    <t>メイン会場：市立川西病院  サブ会場：第二協立病院　協立温泉病院　協和会病院　マリナホスピタル</t>
  </si>
  <si>
    <t>２０２２年度　川西市立総合医療センターICT研修</t>
  </si>
  <si>
    <t>XXXX-230316-1-231-08-02</t>
  </si>
  <si>
    <t>筑波大学附属病院 地域医療システム研修棟１階　高度医療技術シミュレーションラボおよび遠隔討議室</t>
  </si>
  <si>
    <t>筑波大学附属病院　第９回感染対策勉強会</t>
  </si>
  <si>
    <t>総合臨床教育センター（担当：小川）</t>
  </si>
  <si>
    <t>XXXX-230316-1-231-42-01</t>
  </si>
  <si>
    <t>済生会長崎病院　管理棟1階</t>
  </si>
  <si>
    <t>令和4年度 第2回 済生会長崎病院 感染対策研修会</t>
  </si>
  <si>
    <t>info@nsaisei.or.jp</t>
  </si>
  <si>
    <t>XXXX-230316-1-231-08-01</t>
  </si>
  <si>
    <t>yoshidachikashi@outlook.jp</t>
  </si>
  <si>
    <t>XXXX-230317-1-131-27-01</t>
  </si>
  <si>
    <t>第二大阪警察病院　９F第一会議室</t>
  </si>
  <si>
    <t>タスク・シフト/シェアについて</t>
  </si>
  <si>
    <t>第二大阪警察病院　総務課</t>
  </si>
  <si>
    <t>XXXX-230317-1-131-28-01</t>
  </si>
  <si>
    <t>兵庫県立西宮病院大会議</t>
  </si>
  <si>
    <t>第3回医療安全講習会</t>
  </si>
  <si>
    <t>XXXX-230317-1-131-30-01</t>
  </si>
  <si>
    <t>和歌山県立医科大学医学部講堂</t>
  </si>
  <si>
    <t>2022年度第１回医療安全推進研修会（集合型）</t>
  </si>
  <si>
    <t>XXXX-230320-1-231-13-01</t>
  </si>
  <si>
    <t>自衛隊中央病院　令和４年度　第２回感染対策職員教育（日本専門医機構認定共通講習・感染対策）</t>
  </si>
  <si>
    <t>XXXX-230320-1-331-11-01</t>
  </si>
  <si>
    <t>令和４年度倫理研修会</t>
  </si>
  <si>
    <t>佐々木　真一</t>
  </si>
  <si>
    <t>XXXX-230322-1-131-23-01</t>
  </si>
  <si>
    <t>XXXX-230323-1-331-42-01</t>
  </si>
  <si>
    <t>令和4年度 第2回 済生会長崎病院 臨床倫理研修会</t>
  </si>
  <si>
    <t>XXXX-230323-1-331-20-01</t>
  </si>
  <si>
    <t>南長野医療センター篠ノ井総合病院　講堂</t>
  </si>
  <si>
    <t>南長野医療センター篠ノ井総合病院　医療倫理講習会</t>
  </si>
  <si>
    <t>酒井としえ</t>
  </si>
  <si>
    <t>shinogaf@grn.janis.or.jp</t>
  </si>
  <si>
    <t>XXXX-230324-1-131-17-01</t>
  </si>
  <si>
    <t>令和4年度　第２回　安全管理体制確保のための研修会</t>
  </si>
  <si>
    <t>XXXX-230325-1-332-13-01</t>
  </si>
  <si>
    <t>東邦大学看護学部　第1・2講義室</t>
  </si>
  <si>
    <t>XXXX-230325-1-132-13-01</t>
  </si>
  <si>
    <t>東邦大学3医療センター合同医療安全研修会「コンフリクトマネジメントについて学ぶ」</t>
  </si>
  <si>
    <t>XXXX-230327-1-331-12-01</t>
  </si>
  <si>
    <t>千葉大学医学部附属病院　ガーネットホール</t>
  </si>
  <si>
    <t>2022年度　臨床倫理セミナー（日本専門医機構認定共通講習）</t>
  </si>
  <si>
    <t>平田　総司</t>
  </si>
  <si>
    <t>xdf6082@office.chiba-u.jp</t>
  </si>
  <si>
    <t>XXXX-230328-1-231-29-01</t>
  </si>
  <si>
    <t>2022年度第4回院内感染防止研修会</t>
  </si>
  <si>
    <t>高木 章吾</t>
  </si>
  <si>
    <t>XXXX-230329-1-231-14-01</t>
  </si>
  <si>
    <t>長谷川　枝里子</t>
  </si>
  <si>
    <t>XXXX-230403-1-331-13-01</t>
  </si>
  <si>
    <t>昭和大学上條記念館・上條ホール</t>
  </si>
  <si>
    <t>昭和大学医療倫理講習会</t>
  </si>
  <si>
    <t>及川　亮</t>
  </si>
  <si>
    <t>XXXX-230403-1-431-13-01</t>
  </si>
  <si>
    <t>昭和大学保険診療講習会</t>
  </si>
  <si>
    <t>XXXX-230406-1-231-24-01</t>
  </si>
  <si>
    <t>市立四日市病院研修センター４階４０２会議室</t>
  </si>
  <si>
    <t>XXXX-230406-1-131-24-01</t>
  </si>
  <si>
    <t>XXXX-230414-1-331-35-01</t>
  </si>
  <si>
    <t>日本専門医機構認定共通講習（会）「2023年度 第１回 臨床研究倫理講習会」</t>
  </si>
  <si>
    <t>XXXX-230421-1-331-40-01</t>
  </si>
  <si>
    <t>XXXX-230526-1-131-20-01</t>
  </si>
  <si>
    <t>諏訪中央病院　講堂</t>
  </si>
  <si>
    <t>カルテ記載と医療安全</t>
  </si>
  <si>
    <t>五味 雄山</t>
  </si>
  <si>
    <t>社会福祉法人恩賜財団済生会支部 済生会長崎病院</t>
  </si>
  <si>
    <t>大津赤十字病院</t>
  </si>
  <si>
    <t>前橋赤十字病院</t>
  </si>
  <si>
    <t>市立三次中央病院</t>
  </si>
  <si>
    <t>日本医科大学多摩永山病院</t>
  </si>
  <si>
    <t>市立四日市病院</t>
  </si>
  <si>
    <t>島根県立中央病院</t>
  </si>
  <si>
    <t>伊勢赤十字病院</t>
  </si>
  <si>
    <t>産業医科大学病院</t>
  </si>
  <si>
    <t>静岡市立清水病院</t>
  </si>
  <si>
    <t>帝京大学医学部附属溝口病院</t>
  </si>
  <si>
    <t>浜松医科大学医学部附属病院</t>
  </si>
  <si>
    <t>金沢大学附属病院</t>
  </si>
  <si>
    <t>一般財団法人神奈川県警友会けいゆう病院</t>
  </si>
  <si>
    <t>津山中央病院</t>
  </si>
  <si>
    <t>医療法人徳洲会 札幌徳洲会病院</t>
  </si>
  <si>
    <t>医療法人鉄蕉会 亀田総合病院</t>
  </si>
  <si>
    <t>公益財団法人日本生命済生会 日本生命病院</t>
  </si>
  <si>
    <t>市立島田市民病院</t>
  </si>
  <si>
    <t>社会福祉法人恩賜財団済生会支部大阪府済生会中津病院</t>
  </si>
  <si>
    <t>横浜市立みなと赤十字病院</t>
  </si>
  <si>
    <t>順天堂大学医学部附属練馬病院</t>
  </si>
  <si>
    <t>神戸市立医療センター中央市民病院</t>
  </si>
  <si>
    <t>地方独立行政法人岐阜県立多治見病院</t>
  </si>
  <si>
    <t>佐賀県医療センター好生館</t>
  </si>
  <si>
    <t>留萌市立病院</t>
  </si>
  <si>
    <t>信州大学医学部附属病院</t>
  </si>
  <si>
    <t>北見赤十字病院</t>
  </si>
  <si>
    <t>東北大学病院</t>
  </si>
  <si>
    <t>藤枝市立総合病院</t>
  </si>
  <si>
    <t>社会福祉法人恩賜財団済生会支部北海道済生会小樽病院</t>
  </si>
  <si>
    <t>地方独立行政法人総合病院国保旭中央病院</t>
  </si>
  <si>
    <t>京都岡本記念病院</t>
  </si>
  <si>
    <t>国保直営総合病院君津中央病院</t>
  </si>
  <si>
    <t>沖縄県立中部病院</t>
  </si>
  <si>
    <t>松江市立病院</t>
  </si>
  <si>
    <t>市立伊丹病院</t>
  </si>
  <si>
    <t>熊本赤十字病院</t>
  </si>
  <si>
    <t>社会医療法人宏潤会 大同病院</t>
  </si>
  <si>
    <t>浜松市リハビリテーション病院</t>
  </si>
  <si>
    <t>和歌山県立医科大学附属病院</t>
  </si>
  <si>
    <t>金沢医科大学病院</t>
  </si>
  <si>
    <t>名古屋第二赤十字病院</t>
  </si>
  <si>
    <t>大阪市立大学医学部附属病院</t>
  </si>
  <si>
    <t>鹿児島市立病院</t>
  </si>
  <si>
    <t>岡山済生会総合病院</t>
  </si>
  <si>
    <t>平塚市民病院</t>
  </si>
  <si>
    <t>福井赤十字病院</t>
  </si>
  <si>
    <t>市立岸和田市民病院</t>
  </si>
  <si>
    <t>ベルランド総合病院</t>
  </si>
  <si>
    <t>福岡大学病院</t>
  </si>
  <si>
    <t>埼玉県立がんセンター</t>
  </si>
  <si>
    <t>地方独立行政法人大牟田市立病院</t>
  </si>
  <si>
    <t>京都第二赤十字病院</t>
  </si>
  <si>
    <t>函館中央病院</t>
  </si>
  <si>
    <t>市立奈良病院</t>
  </si>
  <si>
    <t>富士市立中央病院</t>
  </si>
  <si>
    <t>聖路加国際病院</t>
  </si>
  <si>
    <t>横浜市立市民病院</t>
  </si>
  <si>
    <t>山形市立病院済生館</t>
  </si>
  <si>
    <t>鳥取大学医学部附属病院</t>
  </si>
  <si>
    <t>川崎医科大学附属病院</t>
  </si>
  <si>
    <t>島田市立総合医療センター</t>
  </si>
  <si>
    <t>社会福祉法人 三井記念病院</t>
  </si>
  <si>
    <t>青森市民病院</t>
  </si>
  <si>
    <t>社会福祉法人石井記念愛染園附属愛染橋病院</t>
  </si>
  <si>
    <t>藤沢市民病院</t>
  </si>
  <si>
    <t>大阪市立総合医療センター</t>
  </si>
  <si>
    <t>東京都立墨東病院</t>
  </si>
  <si>
    <t>さいたま市立病院</t>
  </si>
  <si>
    <t>独立行政法人国立病院機構京都医療センター</t>
  </si>
  <si>
    <t>あいち小児保健医療総合センター</t>
  </si>
  <si>
    <t>高知大学医学部附属病院</t>
  </si>
  <si>
    <t>神戸大学医学部附属病院</t>
  </si>
  <si>
    <t>国立病院機構水戸医療センター</t>
  </si>
  <si>
    <t>船橋市立医療センター</t>
  </si>
  <si>
    <t>磐田市立総合病院</t>
  </si>
  <si>
    <t>弘前大学医学部附属病院</t>
  </si>
  <si>
    <t>公立大学法人和歌山県立医科大学附属病院</t>
  </si>
  <si>
    <t>自衛隊横須賀病院</t>
  </si>
  <si>
    <t>北海道大学病院</t>
  </si>
  <si>
    <t>筑波大学附属病院</t>
  </si>
  <si>
    <t>公立八女総合病院</t>
  </si>
  <si>
    <t>京都府立医科大学附属病院</t>
  </si>
  <si>
    <t>東京都立小児総合医療センター</t>
  </si>
  <si>
    <t>香川大学医学部附属病院</t>
  </si>
  <si>
    <t>自治医科大学附属病院</t>
  </si>
  <si>
    <t>奈良県総合医療センター</t>
  </si>
  <si>
    <t>札幌医科大学附属病院</t>
  </si>
  <si>
    <t>深谷赤十字病院</t>
  </si>
  <si>
    <t>独立行政法人労働者健康安全機構 山口労災病院</t>
  </si>
  <si>
    <t>東京歯科大学市川総合病院</t>
  </si>
  <si>
    <t>地方独立行政法人大阪府立病院機構大阪母子医療センター</t>
  </si>
  <si>
    <t>佐野厚生総合病院</t>
  </si>
  <si>
    <t>公立大学法人福島県立医科大学附属病院</t>
  </si>
  <si>
    <t>社会医療法人愛仁会千船病院</t>
  </si>
  <si>
    <t>藤田医科大学病院</t>
  </si>
  <si>
    <t>社会福祉法人 恩賜財団 済生会支部 済生会長崎病院</t>
  </si>
  <si>
    <t>山口大学医学部附属病院</t>
  </si>
  <si>
    <t>JA長野厚生連 南長野医療センタ-篠ノ井総合病院</t>
  </si>
  <si>
    <t>飯塚病院</t>
  </si>
  <si>
    <t>沼津市立病院</t>
  </si>
  <si>
    <t>独立行政法人 労働者健康安全機構 山口労災病院</t>
  </si>
  <si>
    <t>地方独立行政法人 静岡市立静岡病院</t>
  </si>
  <si>
    <t>独立行政法人 国立病院機構 千葉医療センター</t>
  </si>
  <si>
    <t>日本赤十字社 伊勢赤十字病院</t>
  </si>
  <si>
    <t>公益社団法人 地域医療振興協会 練馬光が丘病院</t>
  </si>
  <si>
    <t>千葉大学医学部附属病院</t>
  </si>
  <si>
    <t>組合立諏訪中央病院</t>
  </si>
  <si>
    <t>医療法人社団 三成会 新百合ヶ丘総合病院</t>
  </si>
  <si>
    <t>日本海総合病院</t>
  </si>
  <si>
    <t>地方独立行政法人大阪府立病院機構大阪急性期・総合医療センター</t>
  </si>
  <si>
    <t>岩手医科大学附属病院</t>
  </si>
  <si>
    <t>社会医療法人愛仁会高槻病院</t>
  </si>
  <si>
    <t>国家公務員共済組合連合会 立川病院</t>
  </si>
  <si>
    <t>東京都立駒込病院</t>
  </si>
  <si>
    <t>市立川西病院</t>
  </si>
  <si>
    <t>済生会新潟病院</t>
  </si>
  <si>
    <t>総合病院庄原赤十字病院</t>
  </si>
  <si>
    <t>地方独立行政法人京都市立病院機構 京都市立病院</t>
  </si>
  <si>
    <t>沖縄県立八重山病院</t>
  </si>
  <si>
    <t>JA北海道厚生連 帯広厚生病院</t>
  </si>
  <si>
    <t>自衛隊中央病院</t>
  </si>
  <si>
    <t>社会医療法人北斗会 さわ病院</t>
  </si>
  <si>
    <t>豊橋市民病院</t>
  </si>
  <si>
    <t>東邦大学医療センター大森病院</t>
  </si>
  <si>
    <t>名古屋第一赤十字病院</t>
  </si>
  <si>
    <t>川崎医科大学総合医療センター</t>
  </si>
  <si>
    <t>兵庫県立 西宮病院</t>
  </si>
  <si>
    <t>独立行政法人国立病院機構水戸医療センター</t>
  </si>
  <si>
    <t>昭和大学病院</t>
  </si>
  <si>
    <t>国立研究開発法人 国立成育医療研究センター</t>
  </si>
  <si>
    <t>国家公務員共済組合連合会 横須賀共済病院</t>
  </si>
  <si>
    <t>一般財団法人 神奈川県警友会 けいゆう病院</t>
  </si>
  <si>
    <t>社会医療法人警和会　第二大阪警察病院</t>
  </si>
  <si>
    <t>独立行政法人国立病院機構名古屋医療センター</t>
  </si>
  <si>
    <t>株式会社日立製作所 ひたちなか総合病院</t>
  </si>
  <si>
    <t>医療法人沖縄徳洲会　千葉西総合病院</t>
  </si>
  <si>
    <t>医療法人 社団三成会 新百合ヶ丘総合病院</t>
  </si>
  <si>
    <t>公益財団法人 大原記念倉敷中央医療機構 倉敷中央病院</t>
  </si>
  <si>
    <t>鶴岡市立荘内病院</t>
  </si>
  <si>
    <t>東京医科大学病院</t>
  </si>
  <si>
    <t>独立行政法人国立病院機構 横浜医療センター</t>
  </si>
  <si>
    <t>公立学校共済組合近畿中央病院</t>
  </si>
  <si>
    <t>佐世保市総合医療センター</t>
  </si>
  <si>
    <t>一般財団法人新潟県地域医療推進機構 魚沼基幹病院</t>
  </si>
  <si>
    <t>旭川赤十字病院</t>
  </si>
  <si>
    <t>国立大学法人 信州大学医学部附属病院</t>
  </si>
  <si>
    <t>防衛医科大学校病院</t>
  </si>
  <si>
    <t>太田川病院</t>
  </si>
  <si>
    <t>独立行政法人 国立病院機構 災害医療センター</t>
  </si>
  <si>
    <t>浜松医療センター</t>
  </si>
  <si>
    <t>医療法人社団 時正会 佐々総合病院</t>
  </si>
  <si>
    <t>東京逓信病院</t>
  </si>
  <si>
    <t>社会医療法人警和会 大阪警察病院</t>
  </si>
  <si>
    <t>独立行政法人国立病院機構災害医療センタ-</t>
  </si>
  <si>
    <t>社会医療法人蘇西厚生会 松波総合病院</t>
  </si>
  <si>
    <t>愛知県厚生農業協同組合連合会 安城更生病院</t>
  </si>
  <si>
    <t>独立行政法人国立病院機構 九州医療センター</t>
  </si>
  <si>
    <t>国立成育医療研究センター</t>
  </si>
  <si>
    <t>地方独立行政法人長崎市立病院機構 長崎みなとメディカルセンター</t>
  </si>
  <si>
    <t>あま市民病院</t>
  </si>
  <si>
    <t>独立行政法人 地域医療機能推進機構 九州病院</t>
  </si>
  <si>
    <t>国立大学法人宮崎大学医学部附属病院</t>
  </si>
  <si>
    <t>独立行政法人国立病院機構千葉医療センタ-</t>
  </si>
  <si>
    <t>掛川市・袋井市病院企業団立中東遠総合医療センター</t>
  </si>
  <si>
    <t>公立大学法人 横浜市立大学附属市民総合医療センター</t>
  </si>
  <si>
    <t>独立行政法人国立病院機構熊本医療センター</t>
  </si>
  <si>
    <t>香川県立中央病院</t>
  </si>
  <si>
    <t>名古屋掖済会病院</t>
  </si>
  <si>
    <t>独立行政法人国立病院機構 相模原病院</t>
  </si>
  <si>
    <t>高槻赤十字病院</t>
  </si>
  <si>
    <t>独立行政法人地域医療機能推進機構 大阪病院</t>
  </si>
  <si>
    <t>東京都立多摩総合医療センター</t>
  </si>
  <si>
    <t>総合大雄会病院</t>
  </si>
  <si>
    <t>松戸市立総合医療センター</t>
  </si>
  <si>
    <t>帝京大学医学部附属病院</t>
  </si>
  <si>
    <t>関西医科大学附属病院</t>
  </si>
  <si>
    <t>社会医療法人生長会 府中病院</t>
  </si>
  <si>
    <t>愛媛大学医学部附属病院</t>
  </si>
  <si>
    <t>地域医療機能推進機構九州病院</t>
  </si>
  <si>
    <t>独立行政法人国立病院機構仙台医療センター</t>
  </si>
  <si>
    <t>社会医療法人三栄会 ツカザキ病院</t>
  </si>
  <si>
    <t>独立行政法人 国立病院機構 四国こどもとおとなの医療センター</t>
  </si>
  <si>
    <t>新潟県厚生農業協同組合連合会 上越総合病院</t>
  </si>
  <si>
    <t>公益財団法人 田附興風会 医学研究所 北野病院</t>
  </si>
  <si>
    <t>独立行政法人国立病院機構九州医療センタ-</t>
  </si>
  <si>
    <t>社会医療法人 同仁会 耳原総合病院</t>
  </si>
  <si>
    <t>医療法人 渓仁会 手稲渓仁会病院</t>
  </si>
  <si>
    <t>山梨赤十字病院</t>
  </si>
  <si>
    <t>社会医療法人同仁会耳原総合病院</t>
  </si>
  <si>
    <t>独立行政法人国立病院機構 呉医療センター</t>
  </si>
  <si>
    <t>群馬大学医学部附属病院</t>
  </si>
  <si>
    <t>地方独立行政法人　総合病院　国保旭中央病院</t>
  </si>
  <si>
    <t>富士宮市立病院</t>
  </si>
  <si>
    <t>国立大学法人 金沢大学附属病院</t>
  </si>
  <si>
    <t>国立大学法人 富山大学附属病院</t>
  </si>
  <si>
    <t>伊勢崎市 伊勢崎市民病院</t>
  </si>
  <si>
    <t>福島県厚生農業協同組合連合会 白河厚生総合病院</t>
  </si>
  <si>
    <t>地方独立行政法人大阪府立病院機構 大阪はびきの医療センタ-</t>
  </si>
  <si>
    <t>滋賀医科大学医学部附属病院</t>
  </si>
  <si>
    <t>社会福祉法人 石井記念愛染園附属愛染橋病院</t>
  </si>
  <si>
    <t>鳥取県立中央病院</t>
  </si>
  <si>
    <t>独立行政法人地域医療機能推進機構 神戸中央病院</t>
  </si>
  <si>
    <t>公益社団法人地域医療振興協会 東京北医療センター</t>
  </si>
  <si>
    <t>琉球大学医学部附属病院</t>
  </si>
  <si>
    <t>国立大学法人東京医科歯科大学医学部附属病院</t>
  </si>
  <si>
    <t>独立行政法人国立病院機構栃木医療センタ-</t>
  </si>
  <si>
    <t>兵庫県立淡路医療センター</t>
  </si>
  <si>
    <t>独立行政法人国立病院機構 大阪医療センター</t>
  </si>
  <si>
    <t>独立行政法人国立病院機構 大阪医療センタ-</t>
  </si>
  <si>
    <t>日本赤十字社 長崎原爆病院</t>
  </si>
  <si>
    <t>北里大学病院</t>
  </si>
  <si>
    <t>国保直営総合病院 君津中央病院</t>
  </si>
  <si>
    <t>市立貝塚病院</t>
  </si>
  <si>
    <t>医療法人警和会 大阪警察病院</t>
  </si>
  <si>
    <t>社会医療法人愛仁会 高槻病院</t>
  </si>
  <si>
    <t>社会福祉法人恩賜財団済生会支部 北海道済生会小樽病院</t>
  </si>
  <si>
    <t>国立大学法人群馬大学医学部附属病院</t>
  </si>
  <si>
    <t>あいち小児保健医療総合センタ-</t>
  </si>
  <si>
    <t>国立病院機構　九州医療センター</t>
  </si>
  <si>
    <t>独立行政法人地域医療機能推進機構 中京病院</t>
  </si>
  <si>
    <t>南和広域医療企業団 南奈良総合医療センター</t>
  </si>
  <si>
    <t>公立大学法人 横浜市立大学附属病院</t>
  </si>
  <si>
    <t>宗教法人 在日本南プレスビテリアンミッション 淀川キリスト教病院</t>
  </si>
  <si>
    <t>海南医療センター</t>
  </si>
  <si>
    <t>東邦大学医療センタ-大森病院</t>
  </si>
  <si>
    <t>公益財団法人 ライフ・エクステンション研究所 付属 永寿総合病院</t>
  </si>
  <si>
    <t>地方独立行政法人神奈川県立病院機構神奈川県立足柄上病院</t>
  </si>
  <si>
    <t>府中病院</t>
  </si>
  <si>
    <t>名古屋市立東部医療センタ-</t>
  </si>
  <si>
    <t>医療法人警和会第二大阪警察病院</t>
  </si>
  <si>
    <t>公益社団法人地域医療振興協会 横須賀市立うわまち病院</t>
  </si>
  <si>
    <t>徳島赤十字病院</t>
  </si>
  <si>
    <t>獨協医科大学埼玉医療センター</t>
  </si>
  <si>
    <t>新潟市民病院</t>
  </si>
  <si>
    <t>滋賀県立精神医療センター</t>
  </si>
  <si>
    <t>国民健康保険富士吉田市立病院</t>
  </si>
  <si>
    <t>独立行政法人国立病院機構 大阪南医療センター</t>
  </si>
  <si>
    <t>掛川市・袋井市病院企業団立中東遠総合医療センタ-</t>
  </si>
  <si>
    <t>伊勢崎市民病院</t>
  </si>
  <si>
    <t>市立甲府病院</t>
  </si>
  <si>
    <t>国立大学法人富山大学附属病院</t>
  </si>
  <si>
    <t>公益社団法人地域医療振興協会 練馬光が丘病院</t>
  </si>
  <si>
    <t>南和広域医療企業団 南奈良総合医療センタ-</t>
  </si>
  <si>
    <t>新潟県立中央病院</t>
  </si>
  <si>
    <t>独立行政法人労働者健康安全機構旭労災病院</t>
  </si>
  <si>
    <t>公益財団法人 日本心臓血圧研究振興会 附属榊原記念病院</t>
  </si>
  <si>
    <t>国保日高総合病院</t>
  </si>
  <si>
    <t>国立大学法人 高知大学医学部附属病院</t>
  </si>
  <si>
    <t>公益社団法人北海道勤労者医療協会 勤医協中央病院</t>
  </si>
  <si>
    <t>公益財団法人 宮城厚生協会 坂総合病院</t>
  </si>
  <si>
    <t>国立大学法人 千葉大学医学部附属病院</t>
  </si>
  <si>
    <t>地方独立行政法人 佐賀県医療センタ-好生館</t>
  </si>
  <si>
    <t>社会医療法人岡本病院(財団)京都岡本記念病院</t>
  </si>
  <si>
    <t>春日井市民病院</t>
  </si>
  <si>
    <t>医療法人 徳洲会 札幌東徳洲会病院</t>
  </si>
  <si>
    <t>独立行政法人国立病院機構名古屋医療センタ-</t>
  </si>
  <si>
    <t>公益財団法人 天理よろづ相談所病院</t>
  </si>
  <si>
    <t>八戸市立市民病院</t>
  </si>
  <si>
    <t>徳島県立中央病院</t>
  </si>
  <si>
    <t>船橋市立医療センタ-</t>
  </si>
  <si>
    <t>地域医療機能推進機構大阪病院</t>
  </si>
  <si>
    <t>徳島県鳴門病院</t>
  </si>
  <si>
    <t>国立研究開発法人 国立成育医療研究センタ-</t>
  </si>
  <si>
    <t>トヨタ記念病院</t>
  </si>
  <si>
    <t>北播磨総合医療センター</t>
  </si>
  <si>
    <t>広島医療生活協同組合 広島共立病院</t>
  </si>
  <si>
    <t>医療法人 社団 日高会 日高病院</t>
  </si>
  <si>
    <t>XXXX-230830-1-331-12-01</t>
  </si>
  <si>
    <t>院内倫理講演会（日本専門医機構認定共通講習）</t>
  </si>
  <si>
    <t>XXXX-230704-1-331-09-01</t>
  </si>
  <si>
    <t>自治医科大学　地域医療情報研修センター大講堂</t>
  </si>
  <si>
    <t>令和5年度自治医科大学研究倫理講習会＜日本専門医機構認定共通講習＞</t>
  </si>
  <si>
    <t>XXXX-230623-1-131-33-01</t>
  </si>
  <si>
    <t>2023年度春季医療安全講演会</t>
  </si>
  <si>
    <t>名山真央</t>
  </si>
  <si>
    <t>jzkh@kchnet.or.jp</t>
  </si>
  <si>
    <t>XXXX-230622-1-131-27-01</t>
  </si>
  <si>
    <t>関西医科大学総合医療センター　南館２階臨床講堂</t>
  </si>
  <si>
    <t>四方美由紀</t>
  </si>
  <si>
    <t>XXXX-230622-1-331-33-01</t>
  </si>
  <si>
    <t>虐待対応研修会</t>
  </si>
  <si>
    <t>XXXX-230620-1-231-46-01</t>
  </si>
  <si>
    <t>令和５年度 第１回 感染管理研修</t>
  </si>
  <si>
    <t>XXXX-230614-1-331-33-01</t>
  </si>
  <si>
    <t>臨床研究　倫理講習会</t>
  </si>
  <si>
    <t>倉敷中央病院　名山</t>
  </si>
  <si>
    <t>XXXX-230614-1-131-27-01</t>
  </si>
  <si>
    <t>医療安全・心肺蘇生委員会合同講習会</t>
  </si>
  <si>
    <t>XXXX-230613-1-331-13-01</t>
  </si>
  <si>
    <t>東京医科歯科大学　湯島キャンパス　鈴木章夫記念講堂</t>
  </si>
  <si>
    <t>XXXX-230608-1-131-13-01</t>
  </si>
  <si>
    <t>自衛隊中央病院　令和５年度第１回医療安全職員教育（日本専門医機構認定共通講習・医療安全）</t>
  </si>
  <si>
    <t>XXXX-230608-1-131-14-01</t>
  </si>
  <si>
    <t>令和５年度　第１回　医療安全講演会</t>
  </si>
  <si>
    <t>XXXX-230606-1-231-22-01</t>
  </si>
  <si>
    <t>浜松医科大学医学部附属病院　多目的ホール</t>
  </si>
  <si>
    <t>XXXX-230605-1-131-40-01</t>
  </si>
  <si>
    <t>飯塚病院　エネルギー棟6階　大会議室</t>
  </si>
  <si>
    <t>2023年度医療安全講習会</t>
  </si>
  <si>
    <t>XXXX-230602-1-131-40-01</t>
  </si>
  <si>
    <t>XXXX-230601-1-131-12-01</t>
  </si>
  <si>
    <t>令和5年度　千葉医療センター医療安全講習会</t>
  </si>
  <si>
    <t>XXXX-230531-1-831-13-01</t>
  </si>
  <si>
    <t>地方独立行政法人東京都立病院機構　東京都立小児総合医療センター　講堂フォレスト、４１１、４１２会議室</t>
  </si>
  <si>
    <t>「臨床研究の実施と倫理」　～日本専門医機構認定共通講習～</t>
  </si>
  <si>
    <t>柳澤　俊輔</t>
  </si>
  <si>
    <t>sn_crsc04@tmhp.jp</t>
  </si>
  <si>
    <t>XXXX-230530-1-131-40-01</t>
  </si>
  <si>
    <t>国立病院機構九州医療センター　外来棟３階　講堂</t>
  </si>
  <si>
    <t>大城　エリ子</t>
  </si>
  <si>
    <t>ooshiro.eriko.zn@mail.hosp.go.jp</t>
  </si>
  <si>
    <t>XXXX-230530-1-231-12-01</t>
  </si>
  <si>
    <t>日本医科大学千葉北総病院</t>
  </si>
  <si>
    <t>日本医科大学千葉北総病院　大会議室</t>
  </si>
  <si>
    <t>2023年度第1回日本医科大学千葉北総病院病院感染対策講習会　日本専門医機構認定共通講習</t>
  </si>
  <si>
    <t>田野成珠</t>
  </si>
  <si>
    <t>hokusoh-ict@nms.ac.jp</t>
  </si>
  <si>
    <t>XXXX-230526-1-131-29-01</t>
  </si>
  <si>
    <t>主会場：南奈良総合医療センター　配信会場：吉野病院・五條病院</t>
  </si>
  <si>
    <t>瀧本　佑梨子</t>
  </si>
  <si>
    <t>XXXX-230526-1-131-33-01</t>
  </si>
  <si>
    <t>岡山済生会総合病院さいゆうホール</t>
  </si>
  <si>
    <t>XXXX-230526-1-281-28-01</t>
  </si>
  <si>
    <t>メイン：川西市立総合医療センター 、 サブ：第二協立病院　協立記念病院　協和会病院　マリナホスピタル</t>
  </si>
  <si>
    <t>川西市立総合医療センター　２０２３年度　ICT研修</t>
  </si>
  <si>
    <t>XXXX-230525-1-131-29-01</t>
  </si>
  <si>
    <t>主会場：五條病院　配信会場：南奈良総合医療センター・吉野病院</t>
  </si>
  <si>
    <t>XXXX-230525-1-131-46-01</t>
  </si>
  <si>
    <t>「令和５年度 第１回 医療安全研修」</t>
  </si>
  <si>
    <t>XXXX-230525-1-131-27-01</t>
  </si>
  <si>
    <t>村上幸恵</t>
  </si>
  <si>
    <t>XXXX-230525-1-231-28-01</t>
  </si>
  <si>
    <t>令和5年度　感染管理研修会</t>
  </si>
  <si>
    <t>北播磨総合医療センター　経営管理課</t>
  </si>
  <si>
    <t>XXXX-230524-1-131-29-01</t>
  </si>
  <si>
    <t>主会場：吉野病院　配信会場：南奈良総合医療センター・五條病院</t>
  </si>
  <si>
    <t>XXXX-230524-1-131-23-01</t>
  </si>
  <si>
    <t>令和５年度第１回安全対策講演会</t>
  </si>
  <si>
    <t>XXXX-230524-1-231-27-01</t>
  </si>
  <si>
    <t>XXXX-230523-1-231-27-01</t>
  </si>
  <si>
    <t>XXXX-230522-1-231-06-01</t>
  </si>
  <si>
    <t>XXXX-230519-1-531-12-01</t>
  </si>
  <si>
    <t>令和5年度　千葉医療センター地域医療講習会</t>
  </si>
  <si>
    <t>XXXX-230519-1-131-27-01</t>
  </si>
  <si>
    <t>XXXX-230516-1-131-27-01</t>
  </si>
  <si>
    <t>国立病院機構大阪医療センター　３階講堂</t>
  </si>
  <si>
    <t>下司有加</t>
  </si>
  <si>
    <t>shimoji.yuka.tg@mail.hosp.go.jp</t>
  </si>
  <si>
    <t>XXXX-230516-1-231-14-01</t>
  </si>
  <si>
    <t>XXXX-230516-1-132-22-01</t>
  </si>
  <si>
    <t>XXXX-230424-1-331-20-01</t>
  </si>
  <si>
    <t>長野県立こども病院</t>
  </si>
  <si>
    <t>長野県立こども病院　南棟２階会議室</t>
  </si>
  <si>
    <t>単臓器不全に対する終末期医療と医療従事者の苦悩 （医療倫理講習会）</t>
  </si>
  <si>
    <t>今井　純子</t>
  </si>
  <si>
    <t>kodomo-soumu@pref-nagano-hosp.jp</t>
  </si>
  <si>
    <t>XXXX-230323-1-231-28-01</t>
  </si>
  <si>
    <t>令和４年　第２回　感染対策研修会</t>
  </si>
  <si>
    <t>濱田良子</t>
  </si>
  <si>
    <t>XXXX-230316-1-331-33-01</t>
  </si>
  <si>
    <t>【医療倫理】臨床倫理研修会/臓器提供研修会</t>
  </si>
  <si>
    <t>XXXX-230310-1-331-27-01</t>
  </si>
  <si>
    <t>耳原総合病院　２階みみはらホール</t>
  </si>
  <si>
    <t>耳原総合病院倫理委員会講演会</t>
  </si>
  <si>
    <t>医局事務課</t>
  </si>
  <si>
    <t>ikyoku.mimihara@gmail.com</t>
  </si>
  <si>
    <t>XXXX-221223-1-231-02-01</t>
  </si>
  <si>
    <t>2022年度　第1回院内感染対策研修会</t>
  </si>
  <si>
    <t>XXXX-230526-1-231-27-01</t>
  </si>
  <si>
    <t>東京医科歯科大学病院</t>
  </si>
  <si>
    <t>小松　裕幸</t>
  </si>
  <si>
    <t>XXXX-230623-1-231-20-01</t>
  </si>
  <si>
    <t>信州大学医学部附属病院外来棟４階中会議室</t>
  </si>
  <si>
    <t>XXXX-230628-1-131-33-01</t>
  </si>
  <si>
    <t>令和5年度第1回院内感染対策講習会</t>
  </si>
  <si>
    <t>XXXX-230629-2-231-22-01</t>
  </si>
  <si>
    <t>静岡市立清水病院　第47回（2023年度　第1回　院内感染対策研修会</t>
  </si>
  <si>
    <t>XXXX-230629-1-231-13-01</t>
  </si>
  <si>
    <t>医療法人社団時正会　佐々総合病院　３号館４階ホール</t>
  </si>
  <si>
    <t>最近の感染状況・標準予防策</t>
  </si>
  <si>
    <t>XXXX-230629-1-331-12-02</t>
  </si>
  <si>
    <t>XXXX-230629-1-331-12-01</t>
  </si>
  <si>
    <t>XXXX-230630-1-232-22-01</t>
  </si>
  <si>
    <t>掛川市・袋井市病院企業団立中東遠総合医療センター　3階大会議室</t>
  </si>
  <si>
    <t>杉山志保</t>
  </si>
  <si>
    <t>anzen@chutoen-hp.shizuoka.jp</t>
  </si>
  <si>
    <t>XXXX-230703-1-231-14-01</t>
  </si>
  <si>
    <t>小田原市立病院　2階会議室　※会議室は１つしかありません</t>
  </si>
  <si>
    <t>令和５年度第１回感染対策セミナー</t>
  </si>
  <si>
    <t>小田原市立病院　経営管理課　岩崎</t>
  </si>
  <si>
    <t>XXXX-230704-1-331-27-01</t>
  </si>
  <si>
    <t>「第１７回臨床研究等倫理講習会」</t>
  </si>
  <si>
    <t>村山　俊子</t>
  </si>
  <si>
    <t>XXXX-230705-1-131-36-01</t>
  </si>
  <si>
    <t>徳島県立中央病院　3階　講堂</t>
  </si>
  <si>
    <t>令和5年度徳島県立中央病院医療安全セミナー</t>
  </si>
  <si>
    <t>武田　美佐</t>
  </si>
  <si>
    <t>mtakeda@tph.gr.jp</t>
  </si>
  <si>
    <t>XXXX-230706-1-231-26-01</t>
  </si>
  <si>
    <t>XXXX-230706-1-231-35-01</t>
  </si>
  <si>
    <t>XXXX-230708-2-331-23-01</t>
  </si>
  <si>
    <t>日本赤十字社愛知医療センター名古屋第二病院　災害管理センター棟　マルチホール</t>
  </si>
  <si>
    <t>XXXX-230711-1-131-09-01</t>
  </si>
  <si>
    <t>本会場：佐野厚生総合病院8階多目的ホール　/　サテライト会場：佐野厚生総合病院講義室　/　zoom配信　※本会場での参加者のみ受講証発行とする</t>
  </si>
  <si>
    <t>XXXX-230711-1-132-13-01</t>
  </si>
  <si>
    <t>XXXX-230712-1-131-40-01</t>
  </si>
  <si>
    <t>飯塚病院　教育研修棟6階 百年ホール</t>
  </si>
  <si>
    <t>XXXX-230713-1-131-08-01</t>
  </si>
  <si>
    <t>筑波大学医学群臨床講義室ＡおよびＢ</t>
  </si>
  <si>
    <t>筑波大学附属病院総合臨床教育センター（担当小川良子）</t>
  </si>
  <si>
    <t>XXXX-230713-1-131-14-01</t>
  </si>
  <si>
    <t>XXXX-230714-1-231-06-01</t>
  </si>
  <si>
    <t>令和５年度第１回感染防止対策研修会</t>
  </si>
  <si>
    <t>XXXX-230714-1-131-23-01</t>
  </si>
  <si>
    <t>あま市民病院　２階講堂</t>
  </si>
  <si>
    <t>塚越 和也</t>
  </si>
  <si>
    <t>XXXX-230719-1-631-26-01</t>
  </si>
  <si>
    <t>XXXX-230719-1-231-09-01</t>
  </si>
  <si>
    <t>独立行政法人国立病院機構栃木医療センター　大会議室</t>
  </si>
  <si>
    <t>2023年度　第1回　感染対策研修会</t>
  </si>
  <si>
    <t>XXXX-230719-1-331-40-01</t>
  </si>
  <si>
    <t>国立病院機構九州医療センター　外来棟3階　講堂</t>
  </si>
  <si>
    <t>九州医療センターフォーラム　医療倫理</t>
  </si>
  <si>
    <t>専攻医事務担当</t>
  </si>
  <si>
    <t>602-senkoui@mail.hosp.go.jp</t>
  </si>
  <si>
    <t>XXXX-230720-1-231-28-01</t>
  </si>
  <si>
    <t>独立行政法人地域医療機能推進機構神戸中央病院　２階会議室</t>
  </si>
  <si>
    <t>XXXX-230721-1-331-23-01</t>
  </si>
  <si>
    <t>XXXX-230721-1-131-45-01</t>
  </si>
  <si>
    <t>宮崎大学医学部附属病院</t>
  </si>
  <si>
    <t>令和5年度　第2回医療安全管理・感染対策講演会</t>
  </si>
  <si>
    <t>宮崎大学医学部医療人育成課卒後臨床研修係</t>
  </si>
  <si>
    <t>XXXX-230721-1-231-12-01</t>
  </si>
  <si>
    <t>令和５年度　第１回千葉医療センター感染対策講習会</t>
  </si>
  <si>
    <t>XXXX-230724-1-331-26-01</t>
  </si>
  <si>
    <t>大江陽子</t>
  </si>
  <si>
    <t>XXXX-230725-1-231-27-01</t>
  </si>
  <si>
    <t>XXXX-230725-1-131-12-01</t>
  </si>
  <si>
    <t>船橋市立医療センター　D館3階　講義室</t>
  </si>
  <si>
    <t>船橋市立医療センターＲＲＳ研修</t>
  </si>
  <si>
    <t>XXXX-230726-1-231-27-01</t>
  </si>
  <si>
    <t>XXXX-230726-1-332-24-01</t>
  </si>
  <si>
    <t>谷口　良美</t>
  </si>
  <si>
    <t>XXXX-230727-1-231-23-01</t>
  </si>
  <si>
    <t>社会医療法人宏潤会 だいどうクリニック</t>
  </si>
  <si>
    <t>2023年度第1回感染対策講演会</t>
  </si>
  <si>
    <t>XXXX-230727-1-231-27-01</t>
  </si>
  <si>
    <t>XXXX-230727-1-331-26-01</t>
  </si>
  <si>
    <t>臨床研究関係者講習会</t>
  </si>
  <si>
    <t>XXXX-230727-1-231-21-01</t>
  </si>
  <si>
    <t>松波総合病院 北館エクステンション棟2F</t>
  </si>
  <si>
    <t>2023年度　第1回 院内感染対策研修会</t>
  </si>
  <si>
    <t>XXXX-230727-1-131-35-01</t>
  </si>
  <si>
    <t>XXXX-230728-1-231-27-01</t>
  </si>
  <si>
    <t>XXXX-230728-1-331-12-01</t>
  </si>
  <si>
    <t>XXXX-230728-1-331-35-01</t>
  </si>
  <si>
    <t>2023年度 第2回 臨床研究倫理講習会</t>
  </si>
  <si>
    <t>土井　泰裕</t>
  </si>
  <si>
    <t>XXXX-230728-1-231-23-01</t>
  </si>
  <si>
    <t>稲沢市民病院</t>
  </si>
  <si>
    <t>稲沢市民病院　２階講堂</t>
  </si>
  <si>
    <t>稲沢市民病院研修会</t>
  </si>
  <si>
    <t>山中　啓史</t>
  </si>
  <si>
    <t>hospital@city.inazawa.aichi.jp</t>
  </si>
  <si>
    <t>XXXX-230728-1-131-22-01</t>
  </si>
  <si>
    <t>富士宮市立病院会議室</t>
  </si>
  <si>
    <t>令和５年度第１回院内医療安全講習会</t>
  </si>
  <si>
    <t>XXXX-230730-1-681-37-01</t>
  </si>
  <si>
    <t>かがわ国際会議場</t>
  </si>
  <si>
    <t>更なる高みを目指して</t>
  </si>
  <si>
    <t>XXXX-230730-1-431-13-01</t>
  </si>
  <si>
    <t>サマーセミナー</t>
  </si>
  <si>
    <t>XXXX-230731-1-331-28-01</t>
  </si>
  <si>
    <t>神戸市立医療センター中央市民病院、本館１階講堂</t>
  </si>
  <si>
    <t>後藤未来</t>
  </si>
  <si>
    <t>mirai_goto@kcho.jp</t>
  </si>
  <si>
    <t>XXXX-230731-1-131-22-01</t>
  </si>
  <si>
    <t>静岡市立清水病院　令和５年度第１回医療安全研修会</t>
  </si>
  <si>
    <t>石原　亘</t>
  </si>
  <si>
    <t>ishihara_cj@city.shizuoka.lg.jp</t>
  </si>
  <si>
    <t>XXXX-230731-1-131-23-01</t>
  </si>
  <si>
    <t>愛知県厚生農業協同組合連合会安城更生病院</t>
  </si>
  <si>
    <t>愛知県厚生農業協同組合連合会安城更生病院　2階第1・2講堂</t>
  </si>
  <si>
    <t>2023年度医療安全講演会</t>
  </si>
  <si>
    <t>XXXX-230801-1-231-24-01</t>
  </si>
  <si>
    <t>XXXX-230801-1-231-14-01</t>
  </si>
  <si>
    <t>XXXX-230802-1-431-12-01</t>
  </si>
  <si>
    <t>令和5年度　千葉医療センター医療制度と法律</t>
  </si>
  <si>
    <t>XXXX-230804-1-331-23-01</t>
  </si>
  <si>
    <t>日本赤十字社愛知医療センター名古屋第一病院　内ケ島講堂</t>
  </si>
  <si>
    <t>臨床研究と倫理講演会</t>
  </si>
  <si>
    <t>XXXX-230807-1-331-26-01</t>
  </si>
  <si>
    <t>XXXX-230810-1-331-26-01</t>
  </si>
  <si>
    <t>XXXX-230816-1-131-23-01</t>
  </si>
  <si>
    <t>安全衛生教育講演会</t>
  </si>
  <si>
    <t>XXXX-230817-1-131-27-01</t>
  </si>
  <si>
    <t>高野　和美</t>
  </si>
  <si>
    <t>XXXX-230817-1-231-23-01</t>
  </si>
  <si>
    <t>XXXX-230819-1-331-25-01</t>
  </si>
  <si>
    <t>滋賀医科大学臨床講義棟2階臨床講義室３</t>
  </si>
  <si>
    <t>XXXX-230819-1-131-25-01</t>
  </si>
  <si>
    <t>XXXX-230819-1-231-25-01</t>
  </si>
  <si>
    <t>XXXX-230821-1-331-27-01</t>
  </si>
  <si>
    <t>（主会場）さわ病院第一会議室,（サブ会場）さわ病院第二会議室、医局、及び　ほくとクリニック病院会議室等</t>
  </si>
  <si>
    <t>専門医制度事務担当　佐藤 加津栄</t>
  </si>
  <si>
    <t>XXXX-230821-1-331-40-01</t>
  </si>
  <si>
    <t>福岡県済生会二日市病院</t>
  </si>
  <si>
    <t>社会福祉法人恩賜財団済生会支部　福岡県済生会二日市病院</t>
  </si>
  <si>
    <t>診療情報の取扱いについて　～医師・看護師の義務と患者の権利～</t>
  </si>
  <si>
    <t>林　克美</t>
  </si>
  <si>
    <t>a-hayashi@saiseikai-futsukaichi.org</t>
  </si>
  <si>
    <t>XXXX-230823-1-331-40-01</t>
  </si>
  <si>
    <t>XXXX-230830-1-131-27-01</t>
  </si>
  <si>
    <t>XXXX-230902-1-331-01-01</t>
  </si>
  <si>
    <t>XXXX-230915-1-331-13-01</t>
  </si>
  <si>
    <t>東京大学医学部附属病院</t>
  </si>
  <si>
    <t>東京大学医学部附属病院　入院棟Ｂ　会議室１</t>
  </si>
  <si>
    <t>2023年度　臨床倫理　院内勉強会　（日本専門医機構認定共通講習会）</t>
  </si>
  <si>
    <t>nanaarai@m.u-tokyo.ac.jp</t>
  </si>
  <si>
    <t>XXXX-230922-1-331-27-01</t>
  </si>
  <si>
    <t>ベルランド総合病院 AIFホール</t>
  </si>
  <si>
    <t>2023年度第1回医療倫理研修会</t>
  </si>
  <si>
    <t>橋本真理子</t>
  </si>
  <si>
    <t>XXXX-230929-1-131-27-01</t>
  </si>
  <si>
    <t>市立岸和田市民病院医療マネジメント課原</t>
  </si>
  <si>
    <t>XXXX-231002-1-131-40-01</t>
  </si>
  <si>
    <t>東郷真一郎</t>
  </si>
  <si>
    <t>XXXX-231004-1-331-12-01</t>
  </si>
  <si>
    <t>第７回生命・医療倫理セミナー</t>
  </si>
  <si>
    <t>XXXX-231024-1-231-27-01</t>
  </si>
  <si>
    <t>XXXX-231025-1-231-27-01</t>
  </si>
  <si>
    <t>XXXX-231026-1-231-27-01</t>
  </si>
  <si>
    <t>XXXX-231027-1-231-27-01</t>
  </si>
  <si>
    <t>XXXX-231107-1-231-01-01</t>
  </si>
  <si>
    <t>札幌医科大学臨床教育研究棟1階講堂</t>
  </si>
  <si>
    <t>令和５年度　第2回病院感染対策講習会</t>
  </si>
  <si>
    <t>大木　紗英子</t>
  </si>
  <si>
    <t>XXXX-231120-1-131-27-01</t>
  </si>
  <si>
    <t>XXXX-231122-1-332-24-01</t>
  </si>
  <si>
    <t>XXXX-231212-1-231-27-01</t>
  </si>
  <si>
    <t>XXXX-231213-1-231-27-01</t>
  </si>
  <si>
    <t>XXXX-231214-1-231-27-01</t>
  </si>
  <si>
    <t>XXXX-231215-1-231-27-01</t>
  </si>
  <si>
    <t>XXXX-240220-1-131-27-01</t>
  </si>
  <si>
    <t>XXXX-231221-1-331-12-02</t>
  </si>
  <si>
    <t>XXXX-231221-1-331-12-01</t>
  </si>
  <si>
    <t>XXXX-231213-1-231-04-01</t>
  </si>
  <si>
    <t>令和５年度日本専門医機構認定共通講習</t>
  </si>
  <si>
    <t>XXXX-231129-1-231-24-01</t>
  </si>
  <si>
    <t>XXXX-231101-1-231-31-01</t>
  </si>
  <si>
    <t>令和5年度第2回全職員対象感染対策研修会(令和5年度第1回抗菌薬適正使用支援研修会を兼ねる)</t>
  </si>
  <si>
    <t>杤本浩紀</t>
  </si>
  <si>
    <t>totimotoh@pref.tottori.lg.jp</t>
  </si>
  <si>
    <t>XXXX-231031-1-731-14-01</t>
  </si>
  <si>
    <t>令和５年度第２回保険診療講習会「小田原市立病院 保険医療講習会」</t>
  </si>
  <si>
    <t>小田原市立病院　医事課</t>
  </si>
  <si>
    <t>XXXX-231031-1-231-27-01</t>
  </si>
  <si>
    <t>大阪医療センター　災害医療棟3階講堂</t>
  </si>
  <si>
    <t>上平朝子</t>
  </si>
  <si>
    <t>XXXX-231030-1-331-13-01</t>
  </si>
  <si>
    <t>慶應義塾大学病院</t>
  </si>
  <si>
    <t>慶應義塾大学信濃町キャンパス　第2校舎講堂</t>
  </si>
  <si>
    <t>KMA医療倫理講演会</t>
  </si>
  <si>
    <t>小林　あまね</t>
  </si>
  <si>
    <t>med-srk-center@adst.keio.ac.jp</t>
  </si>
  <si>
    <t>XXXX-231011-1-331-01-01</t>
  </si>
  <si>
    <t>ACPの情と理</t>
  </si>
  <si>
    <t>萩平順一</t>
  </si>
  <si>
    <t>XXXX-231006-1-231-27-01</t>
  </si>
  <si>
    <t>社会医療法人北斗会　さわ病院 第１会議室（メイン会場）,同法人　ほくとクリニック病院 6階会議室（オンライン同時開催）,※なおオンライン接続アプリは「zoom」を使用する</t>
  </si>
  <si>
    <t>日本専門医機構認定共通講習(会)「感染防止対策に関する院内講演会」</t>
  </si>
  <si>
    <t>専門医制度事務担当　佐藤加津栄</t>
  </si>
  <si>
    <t>XXXX-231006-1-231-22-01</t>
  </si>
  <si>
    <t>令和5年度第2回感染対策講習</t>
  </si>
  <si>
    <t>XXXX-231005-1-231-27-01</t>
  </si>
  <si>
    <t>大阪府済生会中津病院　西棟１３階　大講堂</t>
  </si>
  <si>
    <t>令和５年度　第１回感染対策研修会</t>
  </si>
  <si>
    <t>naikasenmon@nakatsu.saiseikai.or.jp</t>
  </si>
  <si>
    <t>XXXX-231003-1-381-01-01</t>
  </si>
  <si>
    <t>医療法人 徳洲会 札幌東徳洲会病院 センターホール</t>
  </si>
  <si>
    <t>XXXX-230930-1-131-27-01</t>
  </si>
  <si>
    <t>耳原総合病院 医局会議室</t>
  </si>
  <si>
    <t>医師医療安全大会</t>
  </si>
  <si>
    <t>松本　敏之</t>
  </si>
  <si>
    <t>matsumoto@oskmin.com</t>
  </si>
  <si>
    <t>XXXX-230928-1-331-47-01</t>
  </si>
  <si>
    <t>本会場：沖縄県立中部病院（第1会議室および第2会議室）サブ：沖縄県立北部病院、沖縄県立南部医療センタ・こども医療センター、沖縄県立宮古病院、沖縄県立八重山病院、沖縄県立精和病院</t>
  </si>
  <si>
    <t>令和５年度沖縄県立中部病院倫理講習会</t>
  </si>
  <si>
    <t>川上　紗弥</t>
  </si>
  <si>
    <t>kawakami_saya@hosp.pref.okinawa.jp</t>
  </si>
  <si>
    <t>XXXX-230928-1-831-13-01</t>
  </si>
  <si>
    <t>桑原美妃子</t>
  </si>
  <si>
    <t>sn_crsc09@tmhp.jp</t>
  </si>
  <si>
    <t>XXXX-230928-1-231-40-01</t>
  </si>
  <si>
    <t>2023年度 院内感染管理研修会</t>
  </si>
  <si>
    <t>XXXX-230927-1-331-47-01</t>
  </si>
  <si>
    <t>日本専門医機構認定共通講習　令和５年度沖縄県立中部病院倫理講習会</t>
  </si>
  <si>
    <t>XXXX-230926-1-331-12-02</t>
  </si>
  <si>
    <t>XXXX-230926-1-331-12-01</t>
  </si>
  <si>
    <t>XXXX-230926-1-131-47-01</t>
  </si>
  <si>
    <t>沖縄県立南部医療センター・こども医療センター2階講堂</t>
  </si>
  <si>
    <t>利根川尚也</t>
  </si>
  <si>
    <t>XXXX-230925-1-131-38-01</t>
  </si>
  <si>
    <t>愛媛大学医学部附属病院　基礎第３講義室</t>
  </si>
  <si>
    <t>令和５年度　医療安全に関する講習会</t>
  </si>
  <si>
    <t>XXXX-230922-1-131-27-01</t>
  </si>
  <si>
    <t>XXXX-230922-1-131-47-01</t>
  </si>
  <si>
    <t>本会場：沖縄県立南部医療センター・こども医療センター2階講堂　サブ会場：➀沖縄県立八重山病院 ➁沖縄県立宮古病院 ③沖縄県立北部病院 ④沖縄県立中部病院 ⑤沖縄県立精和病院</t>
  </si>
  <si>
    <t>XXXX-230922-1-131-06-01</t>
  </si>
  <si>
    <t>佐藤哲也</t>
  </si>
  <si>
    <t>kanri-ka_keiri-gakari@saiseikan.jp</t>
  </si>
  <si>
    <t>XXXX-230921-1-131-01-01</t>
  </si>
  <si>
    <t>令和5年度　医薬品・医療機器安全管理研修会</t>
  </si>
  <si>
    <t>XXXX-230920-1-131-14-01</t>
  </si>
  <si>
    <t>藤沢市民病院　病院総務課　井上</t>
  </si>
  <si>
    <t>XXXX-230920-1-331-12-01</t>
  </si>
  <si>
    <t>東京歯科大学市川総合病院２階講堂</t>
  </si>
  <si>
    <t>日本専門医機構認定共通講習 2023年度 臨床倫理講演会</t>
  </si>
  <si>
    <t>XXXX-230919-1-331-22-01</t>
  </si>
  <si>
    <t>「医療倫理研修」</t>
  </si>
  <si>
    <t>藤枝市立総合病院　事務部　病院総務課　井原</t>
  </si>
  <si>
    <t>新井奈々</t>
  </si>
  <si>
    <t>XXXX-230915-1-131-31-01</t>
  </si>
  <si>
    <t>第1回　医療安全研修</t>
  </si>
  <si>
    <t>XXXX-230915-1-331-17-01</t>
  </si>
  <si>
    <t>金沢大学附属病院　外来診療棟４階　宝ホール</t>
  </si>
  <si>
    <t>XXXX-230915-1-331-40-01</t>
  </si>
  <si>
    <t>大牟田市立病院倫理研修</t>
  </si>
  <si>
    <t>福山　和輝</t>
  </si>
  <si>
    <t>somu@ghp.omuta.fukuoka.jp</t>
  </si>
  <si>
    <t>XXXX-230915-1-531-23-01</t>
  </si>
  <si>
    <t>2023年度　児童虐待研修会</t>
  </si>
  <si>
    <t>XXXX-230915-1-231-14-01</t>
  </si>
  <si>
    <t>横浜医療センター　大会議室A・B・C（LIVE配信：研修室2）</t>
  </si>
  <si>
    <t>第1回　大型研修（感染対策）</t>
  </si>
  <si>
    <t>XXXX-230915-1-231-09-01</t>
  </si>
  <si>
    <t>2023年度佐野厚生総合病院院内感染対策講習会</t>
  </si>
  <si>
    <t>XXXX-230915-2-231-22-01</t>
  </si>
  <si>
    <t>静岡市立清水病院　第48回（2023年度　第2回　院内感染対策研修会</t>
  </si>
  <si>
    <t>XXXX-230914-1-231-28-01</t>
  </si>
  <si>
    <t>兵庫県立西宮病院　　会議室</t>
  </si>
  <si>
    <t>2023年度　第2回　兵庫県立西宮病院　院内感染対策講習会</t>
  </si>
  <si>
    <t>XXXX-230914-1-131-10-01</t>
  </si>
  <si>
    <t>群馬大学医学部臨床大講堂・臨床中講堂・アメニティ講義室</t>
  </si>
  <si>
    <t>2023年度　群馬大学医学部附属病院　医療安全職員研修</t>
  </si>
  <si>
    <t>XXXX-230914-1-232-22-01</t>
  </si>
  <si>
    <t>XXXX-230914-1-331-27-01</t>
  </si>
  <si>
    <t>XXXX-230912-1-331-01-01</t>
  </si>
  <si>
    <t>北見赤十字病院　大会議室</t>
  </si>
  <si>
    <t>hagihira_junichi@kitamirch.jp</t>
  </si>
  <si>
    <t>XXXX-230912-1-131-34-01</t>
  </si>
  <si>
    <t>独立行政法人国立病院機構呉医療センタ-・中国がんセンタ-</t>
  </si>
  <si>
    <t>呉医療センター　地域医療研修センター1,2</t>
  </si>
  <si>
    <t>呉医療センター管理課庶務係</t>
  </si>
  <si>
    <t>XXXX-230911-1-331-23-01</t>
  </si>
  <si>
    <t>社会医療法人宏潤会だいどうクリニック5階講堂</t>
  </si>
  <si>
    <t>2023年度第１回医療倫理講習会</t>
  </si>
  <si>
    <t>櫛田佑月</t>
  </si>
  <si>
    <t>y-kushida@daidohp.or.jp</t>
  </si>
  <si>
    <t>XXXX-230911-1-131-33-01</t>
  </si>
  <si>
    <t>XXXX-230911-1-131-27-01</t>
  </si>
  <si>
    <t>XXXX-230911-1-331-22-01</t>
  </si>
  <si>
    <t>磐田市立総合病院　本館講堂　周産期講堂</t>
  </si>
  <si>
    <t>byoin-kenshu@city.iwata.lg.jp</t>
  </si>
  <si>
    <t>XXXX-230908-1-331-32-01</t>
  </si>
  <si>
    <t>島根大学医学部附属病院</t>
  </si>
  <si>
    <t>島根大学医学部臨床大講堂</t>
  </si>
  <si>
    <t>島根大学医学部附属病院　2023年度第１回医療倫理講習会</t>
  </si>
  <si>
    <t>三島　達志</t>
  </si>
  <si>
    <t>s-kouki@med.shimane-u.ac.jp</t>
  </si>
  <si>
    <t>XXXX-230908-1-131-19-01</t>
  </si>
  <si>
    <t>山梨大学医学部附属病院</t>
  </si>
  <si>
    <t>山梨大学医学部附属病院　CMICホール</t>
  </si>
  <si>
    <t>山梨大学医学部附属病院　医療安全研修会</t>
  </si>
  <si>
    <t>荒神　裕之</t>
  </si>
  <si>
    <t>kojinh@yamanashi.ac.jp</t>
  </si>
  <si>
    <t>XXXX-230908-1-231-03-01</t>
  </si>
  <si>
    <t>2023教育プログラム認定講習会感染対策講習会</t>
  </si>
  <si>
    <t>XXXX-230907-1-132-22-01</t>
  </si>
  <si>
    <t>XXXX-230907-1-331-21-01</t>
  </si>
  <si>
    <t>松波総合病院医療倫理研修会</t>
  </si>
  <si>
    <t>XXXX-230907-1-131-13-01</t>
  </si>
  <si>
    <t>佐々総合病院　3号館４階ホール</t>
  </si>
  <si>
    <t>医療安全法令研修・ダイバーシティ研修</t>
  </si>
  <si>
    <t>甲斐根　あづさ</t>
  </si>
  <si>
    <t>a_kaine@tmg.or.jp</t>
  </si>
  <si>
    <t>XXXX-230905-1-131-27-01</t>
  </si>
  <si>
    <t>2023年度第1回医療安全研修会</t>
  </si>
  <si>
    <t>橋本 真理子</t>
  </si>
  <si>
    <t>XXXX-230905-1-131-01-01</t>
  </si>
  <si>
    <t>児童虐待研修会</t>
  </si>
  <si>
    <t>XXXX-230904-1-131-40-01</t>
  </si>
  <si>
    <t>XXXX-230831-1-331-26-01</t>
  </si>
  <si>
    <t>京都市立病院　ホール１</t>
  </si>
  <si>
    <t>村井　智彦</t>
  </si>
  <si>
    <t>tmurai28@kuhp.kyoto-u.ac.jp</t>
  </si>
  <si>
    <t>XXXX-230831-1-131-23-01</t>
  </si>
  <si>
    <t>2023年度第1回医療安全講習会</t>
  </si>
  <si>
    <t>XXXX-230831-1-231-27-01</t>
  </si>
  <si>
    <t>一般財団法人 住友病院</t>
  </si>
  <si>
    <t>一般財団法人住友病院14階講堂</t>
  </si>
  <si>
    <t>加藤　学</t>
  </si>
  <si>
    <t>katou-manabu@sumitomo-hp.or.jp</t>
  </si>
  <si>
    <t>XXXX-230830-1-231-40-01</t>
  </si>
  <si>
    <t>XXXX-230830-1-131-33-01</t>
  </si>
  <si>
    <t>夏季医療安全講習会　M&amp;Mカンファレンス</t>
  </si>
  <si>
    <t>名山　花田</t>
  </si>
  <si>
    <t>XXXX-230829-1-231-09-01</t>
  </si>
  <si>
    <t>獨協医科大学病院</t>
  </si>
  <si>
    <t>獨協医科大学関湊記念ホール、獨協医科大学臨床医学棟10階講堂</t>
  </si>
  <si>
    <t>第2回感染防止対策講習会</t>
  </si>
  <si>
    <t>瓦井　幹人</t>
  </si>
  <si>
    <t>m-kawarai@dokkyomed.ac.jp</t>
  </si>
  <si>
    <t>XXXX-230822-1-231-26-01</t>
  </si>
  <si>
    <t>XXXX-230816-1-131-23-02</t>
  </si>
  <si>
    <t>XXXX-230629-1-231-16-01</t>
  </si>
  <si>
    <t>～</t>
    <phoneticPr fontId="2"/>
  </si>
  <si>
    <t>XXXX-231222-1-231-21-01</t>
  </si>
  <si>
    <t>松波総合病院 北館 東エクステンション棟2F　カンファレンスルーム</t>
  </si>
  <si>
    <t>令和5年度第2回　院内感染対策研修会</t>
  </si>
  <si>
    <t>XXXX-231220-1-231-23-01</t>
  </si>
  <si>
    <t>独立行政法人地域医療機能推進機構　中京病院　中央診療棟　４階講堂</t>
  </si>
  <si>
    <t>多剤耐性菌を減らすために我々ができること</t>
  </si>
  <si>
    <t>厚生係　伊藤孝幸</t>
  </si>
  <si>
    <t>XXXX-231215-1-231-27-02</t>
  </si>
  <si>
    <t>ベルランド総合病院、AIFホール</t>
  </si>
  <si>
    <t>2023年度第1回感染対策研修会</t>
  </si>
  <si>
    <t>XXXX-231212-1-231-22-01</t>
  </si>
  <si>
    <t>浜松医療センター２号館３階講堂</t>
  </si>
  <si>
    <t>XXXX-231206-1-531-14-01</t>
  </si>
  <si>
    <t>藤沢市民病院　東館4階　講堂</t>
  </si>
  <si>
    <t>地域医療講習会</t>
  </si>
  <si>
    <t>XXXX-231205-1-131-40-01</t>
  </si>
  <si>
    <t>XXXX-231204-1-331-13-01</t>
  </si>
  <si>
    <t>XXXX-231201-1-331-19-01</t>
  </si>
  <si>
    <t>国民健康保険富士吉田市立病院　講堂1・2・西別館2階</t>
  </si>
  <si>
    <t>令和5年度　富士吉田市立病院倫理委員会　医療ケア倫理(臨床倫理)講習会</t>
  </si>
  <si>
    <t>XXXX-231201-1-331-13-01</t>
  </si>
  <si>
    <t>公益社団法人地域医療振興協会　練馬光が丘病院</t>
  </si>
  <si>
    <t>個人情報保護について</t>
  </si>
  <si>
    <t>XXXX-231130-1-231-35-01</t>
  </si>
  <si>
    <t>XXXX-231130-1-831-22-01</t>
  </si>
  <si>
    <t>日本専門医機構認定共通講習　「令和5年度　臨床研究研修会」</t>
  </si>
  <si>
    <t>豊田宜子</t>
  </si>
  <si>
    <t>rinshokenkyu@chutoen-hp.shizuoka.jp</t>
  </si>
  <si>
    <t>XXXX-231129-1-331-23-01</t>
  </si>
  <si>
    <t>独立行政法人国立病院機構名古屋医療センター　講堂・特別会議室・第一会議室</t>
  </si>
  <si>
    <t>名古屋医療センター虐待研修</t>
  </si>
  <si>
    <t>瀬口理恵</t>
  </si>
  <si>
    <t>seguchi.rie.vd@mail.hosp.go.jp</t>
  </si>
  <si>
    <t>XXXX-231129-1-131-20-01</t>
  </si>
  <si>
    <t>XXXX-231129-1-231-12-01</t>
  </si>
  <si>
    <t>XXXX-231128-1-831-26-01</t>
  </si>
  <si>
    <t>XXXX-231122-1-331-36-01</t>
  </si>
  <si>
    <t>臓器移植に関する研修会</t>
  </si>
  <si>
    <t>教育研修課</t>
  </si>
  <si>
    <t>XXXX-231122-1-331-13-01</t>
  </si>
  <si>
    <t>令和5年度　医療倫理研修</t>
  </si>
  <si>
    <t>XXXX-231121-1-131-22-01</t>
  </si>
  <si>
    <t>XXXX-231121-1-331-14-01</t>
  </si>
  <si>
    <t>XXXX-231120-1-331-14-01</t>
  </si>
  <si>
    <t>藤岡　宏明</t>
  </si>
  <si>
    <t>XXXX-231117-1-231-06-01</t>
  </si>
  <si>
    <t>XXXX-231117-1-231-25-01</t>
  </si>
  <si>
    <t>長浜赤十字病院</t>
  </si>
  <si>
    <t>長浜赤十字病院　大会議室</t>
  </si>
  <si>
    <t>感染防止対策研修会</t>
  </si>
  <si>
    <t>古橋　達也</t>
  </si>
  <si>
    <t>jinji@nagahama.jrc.or.jp</t>
  </si>
  <si>
    <t>XXXX-231116-1-131-22-01</t>
  </si>
  <si>
    <t>富士宮市立病院令和５年度第2回医療安全講習会</t>
  </si>
  <si>
    <t>XXXX-231115-1-131-23-01</t>
  </si>
  <si>
    <t>名古屋医療センター医療安全講習会／ 日本専門医機構認定共通講習会</t>
  </si>
  <si>
    <t>XXXX-231114-1-131-30-01</t>
  </si>
  <si>
    <t>有田市立病院</t>
  </si>
  <si>
    <t>有田市立病院　4階会議室</t>
  </si>
  <si>
    <t>“情報共有不足”に関わる事例発生の未然防止！</t>
  </si>
  <si>
    <t>仲谷　憲</t>
  </si>
  <si>
    <t>onaga869@yahoo.co.jp</t>
  </si>
  <si>
    <t>XXXX-231114-1-331-10-01</t>
  </si>
  <si>
    <t>伊勢崎市民病院 10階大会議室</t>
  </si>
  <si>
    <t>2023年度倫理委員会研修会</t>
  </si>
  <si>
    <t>倉林　陽子</t>
  </si>
  <si>
    <t>XXXX-231113-1-831-26-01</t>
  </si>
  <si>
    <t>XXXX-231113-1-331-24-01</t>
  </si>
  <si>
    <t>XXXX-231113-1-331-13-01</t>
  </si>
  <si>
    <t>XXXX-231113-1-331-23-01</t>
  </si>
  <si>
    <t>桑原　桂子</t>
  </si>
  <si>
    <t>keiko_kuwahara@mail.toyota.co.jp</t>
  </si>
  <si>
    <t>XXXX-231113-1-331-28-01</t>
  </si>
  <si>
    <t>多様性と変化にどう向き合うのか？</t>
  </si>
  <si>
    <t>前川　百合</t>
  </si>
  <si>
    <t>XXXX-231110-1-131-01-01</t>
  </si>
  <si>
    <t>久保田 修</t>
  </si>
  <si>
    <t>XXXX-231110-1-131-42-01</t>
  </si>
  <si>
    <t>長崎みなとメディカルセンター</t>
  </si>
  <si>
    <t>医薬品副作用被害救済制度について</t>
  </si>
  <si>
    <t>医療安全センター</t>
  </si>
  <si>
    <t>saki_tomomi@ncho.jp</t>
  </si>
  <si>
    <t>XXXX-231110-1-331-32-01</t>
  </si>
  <si>
    <t>松江赤十字病院</t>
  </si>
  <si>
    <t>松江赤十字病院　本館6階講堂</t>
  </si>
  <si>
    <t>松江赤十字病院医療倫理検討部会特別講演会</t>
  </si>
  <si>
    <t>河井　桂輔</t>
  </si>
  <si>
    <t>soumu@matsue.jrc.or.jp</t>
  </si>
  <si>
    <t>XXXX-231110-1-131-33-01</t>
  </si>
  <si>
    <t>XXXX-231110-1-131-14-01</t>
  </si>
  <si>
    <t>リスクマネージメント・放射線安全管理研修会</t>
  </si>
  <si>
    <t>m-shomu@teikyo-u.ac.jp</t>
  </si>
  <si>
    <t>XXXX-231109-1-131-13-01</t>
  </si>
  <si>
    <t>自衛隊中央病院　令和５年度第２回医療安全職員教育（日本専門医機構認定共通講習・医療安全）</t>
  </si>
  <si>
    <t>XXXX-231109-1-131-08-01</t>
  </si>
  <si>
    <t>筑波大学附属病院　桐の葉モール2階講堂１</t>
  </si>
  <si>
    <t>診療の安全講習</t>
  </si>
  <si>
    <t>XXXX-231109-1-131-35-01</t>
  </si>
  <si>
    <t>XXXX-231108-1-131-46-01</t>
  </si>
  <si>
    <t>令和５年度　第２回　医療安全研修</t>
  </si>
  <si>
    <t>XXXX-231108-1-331-23-01</t>
  </si>
  <si>
    <t>患者総合支援センター</t>
  </si>
  <si>
    <t>jimu-soudan@toyohashi-mh.jp</t>
  </si>
  <si>
    <t>XXXX-231108-1-131-26-01</t>
  </si>
  <si>
    <t>XXXX-231108-1-331-10-01</t>
  </si>
  <si>
    <t>令和5年度第一回群馬県がん診療連携協議会研修会「緩和ケアについて」</t>
  </si>
  <si>
    <t>XXXX-231107-1-131-13-01</t>
  </si>
  <si>
    <t>医療安全に関する研修会</t>
  </si>
  <si>
    <t>XXXX-231107-1-131-40-01</t>
  </si>
  <si>
    <t>XXXX-231107-1-131-22-01</t>
  </si>
  <si>
    <t>XXXX-231107-1-131-12-01</t>
  </si>
  <si>
    <t>２０２３年度第２回医療安全講演会</t>
  </si>
  <si>
    <t>大塚　健</t>
  </si>
  <si>
    <t>XXXX-231107-1-131-45-01</t>
  </si>
  <si>
    <t>令和5年度第4回医療安全管理・感染対策講演会</t>
  </si>
  <si>
    <t>XXXX-231106-1-131-27-01</t>
  </si>
  <si>
    <t>JCHO大阪病院講堂1・2</t>
  </si>
  <si>
    <t>XXXX-231101-1-131-33-01</t>
  </si>
  <si>
    <t>XXXX-231031-1-131-27-01</t>
  </si>
  <si>
    <t>地方独立行政法人 大阪府立病院機構 大阪急性期・総合医療センタ-</t>
  </si>
  <si>
    <t>大阪急性期・総合医療センタ- 　講堂</t>
  </si>
  <si>
    <t>中村　佳代</t>
  </si>
  <si>
    <t>XXXX-231031-1-231-34-01</t>
  </si>
  <si>
    <t>地方独立行政法人広島市立病院機構広島市立広島市民病院</t>
  </si>
  <si>
    <t>広島市立広島市民病院 中央棟　10階 講堂</t>
  </si>
  <si>
    <t>市場稔久</t>
  </si>
  <si>
    <t>toshihisa5143466@yahoo.co.jp</t>
  </si>
  <si>
    <t>XXXX-231031-1-131-14-01</t>
  </si>
  <si>
    <t>横浜医療センター　大会議室A・B・C（LIVE配信：研修室1、地域医療室）</t>
  </si>
  <si>
    <t>第2回　大型研修（医療安全）</t>
  </si>
  <si>
    <t>XXXX-231031-1-131-22-01</t>
  </si>
  <si>
    <t>XXXX-231030-1-331-14-01</t>
  </si>
  <si>
    <t>DNARについての理解を深めるための研修</t>
  </si>
  <si>
    <t>横浜市立市民病院 総務課職員係</t>
  </si>
  <si>
    <t>XXXX-231030-1-231-23-01</t>
  </si>
  <si>
    <t>令和5年度感染対策職員講習会Ⅰ　AST研修</t>
  </si>
  <si>
    <t>XXXX-231027-1-131-14-01</t>
  </si>
  <si>
    <t>公立大学法人横浜市立大学附属市民総合医療センタ-</t>
  </si>
  <si>
    <t>公立大学法人横浜市立大学附属市民総合医療センター　本館６階会議室（ZOOM配信あり。ZOOM配信での参加者に対しては、単位の付与は行いません。）</t>
  </si>
  <si>
    <t>令和５年度　第２回　医療安全講演会</t>
  </si>
  <si>
    <t>XXXX-231027-1-131-13-01</t>
  </si>
  <si>
    <t>東京医科大学病院　臨床講堂</t>
  </si>
  <si>
    <t>土田　好夏</t>
  </si>
  <si>
    <t>XXXX-231027-1-331-42-01</t>
  </si>
  <si>
    <t>長崎みなとメディカルセンター　醫聖ホール</t>
  </si>
  <si>
    <t>XXXX-231027-1-331-43-01</t>
  </si>
  <si>
    <t>館山　弘士朗</t>
  </si>
  <si>
    <t>XXXX-231027-1-131-12-01</t>
  </si>
  <si>
    <t>松戸市立総合医療センター大会議室</t>
  </si>
  <si>
    <t>藤村　尚代</t>
  </si>
  <si>
    <t>XXXX-231026-1-231-23-01</t>
  </si>
  <si>
    <t>2023年度感染対策講習会</t>
  </si>
  <si>
    <t>XXXX-231026-1-131-31-01</t>
  </si>
  <si>
    <t>鳥取大学医学部附属病院臨床講義棟３階４３１講義室</t>
  </si>
  <si>
    <t>令和5年度　医療安全研修会（必須研修）</t>
  </si>
  <si>
    <t>眞砂　康治</t>
  </si>
  <si>
    <t>XXXX-231026-1-131-27-01</t>
  </si>
  <si>
    <t>大阪府済生会中津病院　西棟13階　大講堂</t>
  </si>
  <si>
    <t>令和5年度　医療安全対策研修会</t>
  </si>
  <si>
    <t>岡崎　祐子</t>
  </si>
  <si>
    <t>XXXX-231026-1-331-14-01</t>
  </si>
  <si>
    <t>XXXX-231025-1-231-24-01</t>
  </si>
  <si>
    <t>XXXX-231025-1-231-34-01</t>
  </si>
  <si>
    <t>呉医療センター　地域医療研修センター１,２,３</t>
  </si>
  <si>
    <t>感染対策・抗菌薬適正使用支援講演会</t>
  </si>
  <si>
    <t>XXXX-231025-1-231-33-01</t>
  </si>
  <si>
    <t>岡山旭東病院</t>
  </si>
  <si>
    <t>岡山旭東病院　１階　多目的ホール「パッチアダムスホール」</t>
  </si>
  <si>
    <t>2023年度　感染研修会・第186回　岡山旭東病院　地域連携カンファレンス</t>
  </si>
  <si>
    <t>細谷　佐也加</t>
  </si>
  <si>
    <t>kyokutorenkei@yahoo.co.jp</t>
  </si>
  <si>
    <t>XXXX-231024-1-831-13-01</t>
  </si>
  <si>
    <t>XXXX-231023-1-331-01-01</t>
  </si>
  <si>
    <t>帯広厚生病院臨床倫理講演会</t>
  </si>
  <si>
    <t>助川　麻衣子</t>
  </si>
  <si>
    <t>XXXX-231021-1-331-43-01</t>
  </si>
  <si>
    <t>熊本赤十字病院救急棟4階　401・402研修ホール</t>
  </si>
  <si>
    <t>令和5年度臨床倫理研修会</t>
  </si>
  <si>
    <t>館山弘士朗</t>
  </si>
  <si>
    <t>XXXX-231020-1-231-23-01</t>
  </si>
  <si>
    <t>2023年度　第1回　院内感染対策研修会</t>
  </si>
  <si>
    <t>XXXX-231020-1-231-26-01</t>
  </si>
  <si>
    <t>XXXX-231020-1-231-29-01</t>
  </si>
  <si>
    <t>奈良県立医科大学附属病院</t>
  </si>
  <si>
    <t>奈良県立医科大学　大講堂</t>
  </si>
  <si>
    <t>微生物検査について</t>
  </si>
  <si>
    <t>平石　達郎</t>
  </si>
  <si>
    <t>hiraishi@naramed-u.ac.jp</t>
  </si>
  <si>
    <t>XXXX-231020-1-331-22-01</t>
  </si>
  <si>
    <t>令和５年度　医療倫理研修会</t>
  </si>
  <si>
    <t>澤野倫世</t>
  </si>
  <si>
    <t>sawano_br@city.shizuoka.lg.jp</t>
  </si>
  <si>
    <t>XXXX-231019-1-831-26-01</t>
  </si>
  <si>
    <t>京都府立医科大学大会議室</t>
  </si>
  <si>
    <t>XXXX-231019-1-131-03-01</t>
  </si>
  <si>
    <t>岩手医科大学附属病院10階研修室</t>
  </si>
  <si>
    <t>2023年度総合安全教育プログラム認定講習会　医療安全対策講習会</t>
  </si>
  <si>
    <t>XXXX-231018-1-131-22-01</t>
  </si>
  <si>
    <t>日本専門医機構認定共通講習（会）</t>
  </si>
  <si>
    <t>齋藤　千賀子</t>
  </si>
  <si>
    <t>ch-jinzai@div.city.fuji.shizuoka.jp</t>
  </si>
  <si>
    <t>XXXX-231018-1-231-14-01</t>
  </si>
  <si>
    <t>XXXX-231018-1-131-27-01</t>
  </si>
  <si>
    <t>安全な輸血製剤の取り扱いと輸血療法について</t>
  </si>
  <si>
    <t>遠藤　美智子</t>
  </si>
  <si>
    <t>XXXX-231018-1-131-42-02</t>
  </si>
  <si>
    <t>済生会長崎病院　研修室</t>
  </si>
  <si>
    <t>2023年度　第一回医療安全研修・医薬品安全管理研修</t>
  </si>
  <si>
    <t>井内　友佳</t>
  </si>
  <si>
    <t>XXXX-231018-1-131-42-01</t>
  </si>
  <si>
    <t>2023年度　第一回医療安全研修会</t>
  </si>
  <si>
    <t>XXXX-231013-1-131-29-01</t>
  </si>
  <si>
    <t>2023年度第1回医療安全教育研修会</t>
  </si>
  <si>
    <t>XXXX-231013-1-231-33-01</t>
  </si>
  <si>
    <t>XXXX-231012-1-131-22-01</t>
  </si>
  <si>
    <t>XXXX-231011-1-131-27-01</t>
  </si>
  <si>
    <t>北澤　剛</t>
  </si>
  <si>
    <t>XXXX-231011-1-731-02-01</t>
  </si>
  <si>
    <t>XXXX-231006-1-331-15-01</t>
  </si>
  <si>
    <t>小林香織</t>
  </si>
  <si>
    <t>senmon@hosp.niigata.niigata.jp</t>
  </si>
  <si>
    <t>XXXX-231006-1-231-02-01</t>
  </si>
  <si>
    <t>2023年度　第1回院内感染対策研修会</t>
  </si>
  <si>
    <t>XXXX-231006-1-131-26-01</t>
  </si>
  <si>
    <t>独立行政法人国立病院機構 京都医療センタ-</t>
  </si>
  <si>
    <t>京都医療センター多目的ホール</t>
  </si>
  <si>
    <t>京都医療センター第1回医療安全研修会</t>
  </si>
  <si>
    <t>岡本典子</t>
  </si>
  <si>
    <t>404-kensyu-jimu@mail.hosp.go.jp</t>
  </si>
  <si>
    <t>XXXX-231005-1-231-45-01</t>
  </si>
  <si>
    <t>令和5年度第3回医療安全管理・感染対策講演会</t>
  </si>
  <si>
    <t>XXXX-231004-1-231-22-01</t>
  </si>
  <si>
    <t>磐田市立総合病院　本館講堂</t>
  </si>
  <si>
    <t>XXXX-231004-1-231-08-01</t>
  </si>
  <si>
    <t>感染対策勉強会</t>
  </si>
  <si>
    <t>XXXX-231004-1-231-30-01</t>
  </si>
  <si>
    <t>和歌山県立医科大学　臨床講堂Ⅱ</t>
  </si>
  <si>
    <t>令和５年度　第４回感染予防対策研修会</t>
  </si>
  <si>
    <t>XXXX-231003-1-831-26-01</t>
  </si>
  <si>
    <t>京都府立医科大学　本部棟3階西階段教室</t>
  </si>
  <si>
    <t>XXXX-231003-1-231-40-01</t>
  </si>
  <si>
    <t>XXXX-231003-1-331-22-01</t>
  </si>
  <si>
    <t>令和５年度臨床研究・倫理研修会</t>
  </si>
  <si>
    <t>XXXX-231003-1-231-44-01</t>
  </si>
  <si>
    <t>令和5年度第2回感染防止対策研修会、第2回抗菌薬適正使用研修会</t>
  </si>
  <si>
    <t>河村　泰成</t>
  </si>
  <si>
    <t>XXXX-231002-1-131-27-01</t>
  </si>
  <si>
    <t>大阪急性期・総合医療センター 　講堂</t>
  </si>
  <si>
    <t>XXXX-230929-1-231-13-01</t>
  </si>
  <si>
    <t>XXXX-230927-1-131-01-01</t>
  </si>
  <si>
    <t>旭川赤十字病院　医療安全特別講演</t>
  </si>
  <si>
    <t>XXXX-230927-1-331-22-01</t>
  </si>
  <si>
    <t>XXXX-230927-1-831-26-01</t>
  </si>
  <si>
    <t>XXXX-230927-1-131-11-01</t>
  </si>
  <si>
    <t>XXXX-230926-1-131-13-01</t>
  </si>
  <si>
    <t>XXXX-230922-1-331-08-01</t>
  </si>
  <si>
    <t>沼尻晴子</t>
  </si>
  <si>
    <t>XXXX-230922-1-831-26-01</t>
  </si>
  <si>
    <t>XXXX-230823-1-131-19-01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</si>
</sst>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h&quot;時&quot;mm&quot;分&quot;;@"/>
  </numFmts>
  <fonts count="23">
    <font>
      <sz val="11"/>
      <color theme="1"/>
      <name val="游ゴシック"/>
      <family val="2"/>
      <charset val="128"/>
      <scheme val="minor"/>
    </font>
    <font>
      <sz val="11"/>
      <color theme="1"/>
      <name val="ＭＳ Ｐゴシック"/>
      <family val="2"/>
      <charset val="128"/>
    </font>
    <font>
      <sz val="6"/>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1"/>
      <color theme="1"/>
      <name val="游ゴシック"/>
      <family val="3"/>
      <charset val="128"/>
      <scheme val="minor"/>
    </font>
    <font>
      <sz val="11"/>
      <color theme="1"/>
      <name val="游ゴシック "/>
      <family val="3"/>
      <charset val="128"/>
    </font>
    <font>
      <sz val="11"/>
      <color theme="1"/>
      <name val="ＭＳ Ｐゴシック"/>
      <family val="3"/>
      <charset val="128"/>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alignment vertical="center"/>
    </xf>
    <xf numFmtId="0" fontId="1" fillId="0" borderId="0">
      <alignment vertical="center"/>
    </xf>
    <xf numFmtId="0" fontId="4" fillId="0" borderId="0" applyNumberFormat="0" applyFill="0" applyBorder="0" applyAlignment="0" applyProtection="0">
      <alignment vertical="center"/>
    </xf>
    <xf numFmtId="0" fontId="5" fillId="0" borderId="2" applyNumberFormat="0" applyFill="0" applyAlignment="0" applyProtection="0">
      <alignment vertical="center"/>
    </xf>
    <xf numFmtId="0" fontId="6" fillId="0" borderId="3" applyNumberFormat="0" applyFill="0" applyAlignment="0" applyProtection="0">
      <alignment vertical="center"/>
    </xf>
    <xf numFmtId="0" fontId="7" fillId="0" borderId="4" applyNumberFormat="0" applyFill="0" applyAlignment="0" applyProtection="0">
      <alignment vertical="center"/>
    </xf>
    <xf numFmtId="0" fontId="7" fillId="0" borderId="0" applyNumberFormat="0" applyFill="0" applyBorder="0" applyAlignment="0" applyProtection="0">
      <alignment vertical="center"/>
    </xf>
    <xf numFmtId="0" fontId="8" fillId="3" borderId="0" applyNumberFormat="0" applyBorder="0" applyAlignment="0" applyProtection="0">
      <alignment vertical="center"/>
    </xf>
    <xf numFmtId="0" fontId="9" fillId="4" borderId="0" applyNumberFormat="0" applyBorder="0" applyAlignment="0" applyProtection="0">
      <alignment vertical="center"/>
    </xf>
    <xf numFmtId="0" fontId="10" fillId="5" borderId="0" applyNumberFormat="0" applyBorder="0" applyAlignment="0" applyProtection="0">
      <alignment vertical="center"/>
    </xf>
    <xf numFmtId="0" fontId="11" fillId="6" borderId="5" applyNumberFormat="0" applyAlignment="0" applyProtection="0">
      <alignment vertical="center"/>
    </xf>
    <xf numFmtId="0" fontId="12" fillId="7" borderId="6" applyNumberFormat="0" applyAlignment="0" applyProtection="0">
      <alignment vertical="center"/>
    </xf>
    <xf numFmtId="0" fontId="13" fillId="7" borderId="5" applyNumberFormat="0" applyAlignment="0" applyProtection="0">
      <alignment vertical="center"/>
    </xf>
    <xf numFmtId="0" fontId="14" fillId="0" borderId="7" applyNumberFormat="0" applyFill="0" applyAlignment="0" applyProtection="0">
      <alignment vertical="center"/>
    </xf>
    <xf numFmtId="0" fontId="15" fillId="8" borderId="8" applyNumberFormat="0" applyAlignment="0" applyProtection="0">
      <alignment vertical="center"/>
    </xf>
    <xf numFmtId="0" fontId="16" fillId="0" borderId="0" applyNumberFormat="0" applyFill="0" applyBorder="0" applyAlignment="0" applyProtection="0">
      <alignment vertical="center"/>
    </xf>
    <xf numFmtId="0" fontId="3" fillId="9" borderId="9" applyNumberFormat="0" applyFont="0" applyAlignment="0" applyProtection="0">
      <alignment vertical="center"/>
    </xf>
    <xf numFmtId="0" fontId="17" fillId="0" borderId="0" applyNumberFormat="0" applyFill="0" applyBorder="0" applyAlignment="0" applyProtection="0">
      <alignment vertical="center"/>
    </xf>
    <xf numFmtId="0" fontId="18" fillId="0" borderId="10" applyNumberFormat="0" applyFill="0" applyAlignment="0" applyProtection="0">
      <alignment vertical="center"/>
    </xf>
    <xf numFmtId="0" fontId="19"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19"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19"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19" fillId="22" borderId="0" applyNumberFormat="0" applyBorder="0" applyAlignment="0" applyProtection="0">
      <alignment vertical="center"/>
    </xf>
    <xf numFmtId="0" fontId="3" fillId="23" borderId="0" applyNumberFormat="0" applyBorder="0" applyAlignment="0" applyProtection="0">
      <alignment vertical="center"/>
    </xf>
    <xf numFmtId="0" fontId="3" fillId="24" borderId="0" applyNumberFormat="0" applyBorder="0" applyAlignment="0" applyProtection="0">
      <alignment vertical="center"/>
    </xf>
    <xf numFmtId="0" fontId="3" fillId="25" borderId="0" applyNumberFormat="0" applyBorder="0" applyAlignment="0" applyProtection="0">
      <alignment vertical="center"/>
    </xf>
    <xf numFmtId="0" fontId="19" fillId="26" borderId="0" applyNumberFormat="0" applyBorder="0" applyAlignment="0" applyProtection="0">
      <alignment vertical="center"/>
    </xf>
    <xf numFmtId="0" fontId="3" fillId="27" borderId="0" applyNumberFormat="0" applyBorder="0" applyAlignment="0" applyProtection="0">
      <alignment vertical="center"/>
    </xf>
    <xf numFmtId="0" fontId="3" fillId="28" borderId="0" applyNumberFormat="0" applyBorder="0" applyAlignment="0" applyProtection="0">
      <alignment vertical="center"/>
    </xf>
    <xf numFmtId="0" fontId="3" fillId="29" borderId="0" applyNumberFormat="0" applyBorder="0" applyAlignment="0" applyProtection="0">
      <alignment vertical="center"/>
    </xf>
    <xf numFmtId="0" fontId="19" fillId="30" borderId="0" applyNumberFormat="0" applyBorder="0" applyAlignment="0" applyProtection="0">
      <alignment vertical="center"/>
    </xf>
    <xf numFmtId="0" fontId="3" fillId="31" borderId="0" applyNumberFormat="0" applyBorder="0" applyAlignment="0" applyProtection="0">
      <alignment vertical="center"/>
    </xf>
    <xf numFmtId="0" fontId="3" fillId="32" borderId="0" applyNumberFormat="0" applyBorder="0" applyAlignment="0" applyProtection="0">
      <alignment vertical="center"/>
    </xf>
    <xf numFmtId="0" fontId="3" fillId="33" borderId="0" applyNumberFormat="0" applyBorder="0" applyAlignment="0" applyProtection="0">
      <alignment vertical="center"/>
    </xf>
  </cellStyleXfs>
  <cellXfs count="23">
    <xf numFmtId="0" fontId="0" fillId="0" borderId="0" xfId="0">
      <alignment vertical="center"/>
    </xf>
    <xf numFmtId="0" fontId="1" fillId="0" borderId="1" xfId="1" applyBorder="1" applyAlignment="1">
      <alignment vertical="center" wrapText="1"/>
    </xf>
    <xf numFmtId="0" fontId="1" fillId="0" borderId="0" xfId="1" applyAlignment="1">
      <alignment vertical="center" wrapText="1"/>
    </xf>
    <xf numFmtId="0" fontId="1" fillId="0" borderId="0" xfId="1" applyAlignment="1">
      <alignment horizontal="center" vertical="center" wrapText="1"/>
    </xf>
    <xf numFmtId="176" fontId="1" fillId="0" borderId="0" xfId="1" applyNumberFormat="1" applyAlignment="1">
      <alignment vertical="center" wrapText="1"/>
    </xf>
    <xf numFmtId="177" fontId="1" fillId="0" borderId="0" xfId="1" applyNumberFormat="1" applyAlignment="1">
      <alignment horizontal="right" vertical="center" wrapText="1"/>
    </xf>
    <xf numFmtId="177" fontId="1" fillId="0" borderId="0" xfId="1" applyNumberFormat="1" applyAlignment="1">
      <alignment horizontal="left" vertical="center" wrapText="1"/>
    </xf>
    <xf numFmtId="177" fontId="1" fillId="0" borderId="0" xfId="1" applyNumberFormat="1" applyAlignment="1">
      <alignment horizontal="center" vertical="center" wrapText="1"/>
    </xf>
    <xf numFmtId="0" fontId="20" fillId="0" borderId="0" xfId="1" applyFont="1" applyAlignment="1">
      <alignment vertical="center" wrapText="1"/>
    </xf>
    <xf numFmtId="0" fontId="21" fillId="2" borderId="1" xfId="1" applyFont="1" applyFill="1" applyBorder="1" applyAlignment="1">
      <alignment horizontal="center" vertical="center" wrapText="1"/>
    </xf>
    <xf numFmtId="0" fontId="21" fillId="0" borderId="0" xfId="1" applyFont="1" applyAlignment="1">
      <alignment horizontal="center" vertical="center" wrapText="1"/>
    </xf>
    <xf numFmtId="0" fontId="22" fillId="0" borderId="0" xfId="1" applyFont="1" applyAlignment="1">
      <alignment vertical="center" wrapText="1"/>
    </xf>
    <xf numFmtId="0" fontId="21" fillId="2" borderId="1" xfId="1" applyFont="1" applyFill="1" applyBorder="1" applyAlignment="1">
      <alignment horizontal="center" vertical="center" wrapText="1"/>
    </xf>
    <xf numFmtId="0" fontId="0" fillId="0" borderId="1" xfId="0" applyFill="1" applyBorder="1">
      <alignment vertical="center"/>
    </xf>
    <xf numFmtId="31" fontId="0" fillId="0" borderId="1" xfId="0" applyNumberFormat="1" applyFill="1" applyBorder="1">
      <alignment vertical="center"/>
    </xf>
    <xf numFmtId="32" fontId="0" fillId="0" borderId="1" xfId="0" applyNumberFormat="1" applyFill="1" applyBorder="1">
      <alignment vertical="center"/>
    </xf>
    <xf numFmtId="0" fontId="0" fillId="0" borderId="1" xfId="0" applyFill="1" applyBorder="1" applyAlignment="1">
      <alignment vertical="center" wrapText="1"/>
    </xf>
    <xf numFmtId="31" fontId="0" fillId="0" borderId="1" xfId="0" applyNumberFormat="1" applyFill="1" applyBorder="1" applyAlignment="1">
      <alignment vertical="center" wrapText="1"/>
    </xf>
    <xf numFmtId="32" fontId="0" fillId="0" borderId="1" xfId="0" applyNumberFormat="1" applyFill="1" applyBorder="1" applyAlignment="1">
      <alignment vertical="center" wrapText="1"/>
    </xf>
    <xf numFmtId="32" fontId="0" fillId="0" borderId="1" xfId="0" applyNumberFormat="1" applyFill="1" applyBorder="1" applyAlignment="1">
      <alignment horizontal="center" vertical="center"/>
    </xf>
    <xf numFmtId="32" fontId="0" fillId="0" borderId="1" xfId="0" applyNumberForma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center" vertical="center"/>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1" xr:uid="{C32A58B4-BD26-4F67-9064-D2EBC5B4130B}"/>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4698D-BB0E-456B-80FA-484B2B8BA2F0}">
  <sheetPr filterMode="1">
    <pageSetUpPr fitToPage="1"/>
  </sheetPr>
  <dimension ref="A1:BD1404"/>
  <sheetViews>
    <sheetView tabSelected="1" zoomScale="77" zoomScaleNormal="77" workbookViewId="0">
      <selection activeCell="K1223" sqref="K1223"/>
    </sheetView>
  </sheetViews>
  <sheetFormatPr defaultRowHeight="27" customHeight="1"/>
  <cols>
    <col min="1" max="1" width="9.125" style="10" bestFit="1" customWidth="1"/>
    <col min="2" max="2" width="24.875" style="3" customWidth="1"/>
    <col min="3" max="3" width="7.375" style="3" bestFit="1" customWidth="1"/>
    <col min="4" max="4" width="17.375" style="4" bestFit="1" customWidth="1"/>
    <col min="5" max="5" width="10.5" style="5" bestFit="1" customWidth="1"/>
    <col min="6" max="6" width="3.625" style="7" customWidth="1"/>
    <col min="7" max="7" width="9.75" style="5" bestFit="1" customWidth="1"/>
    <col min="8" max="8" width="9.25" style="7" bestFit="1" customWidth="1"/>
    <col min="9" max="9" width="31.25" style="6" customWidth="1"/>
    <col min="10" max="10" width="67.125" style="2" customWidth="1"/>
    <col min="11" max="11" width="32.375" style="2" customWidth="1"/>
    <col min="12" max="12" width="55.625" style="2" customWidth="1"/>
    <col min="13" max="14" width="37.875" style="2" customWidth="1"/>
    <col min="15" max="15" width="15.375" style="2" customWidth="1"/>
    <col min="16" max="16384" width="9" style="2"/>
  </cols>
  <sheetData>
    <row r="1" spans="1:15" s="3" customFormat="1" ht="39" customHeight="1">
      <c r="A1" s="9" t="s">
        <v>2156</v>
      </c>
      <c r="B1" s="9" t="s">
        <v>0</v>
      </c>
      <c r="C1" s="9" t="s">
        <v>1911</v>
      </c>
      <c r="D1" s="9" t="s">
        <v>2585</v>
      </c>
      <c r="E1" s="12" t="s">
        <v>2396</v>
      </c>
      <c r="F1" s="12"/>
      <c r="G1" s="12"/>
      <c r="H1" s="9" t="s">
        <v>1</v>
      </c>
      <c r="I1" s="9" t="s">
        <v>2397</v>
      </c>
      <c r="J1" s="9" t="s">
        <v>2</v>
      </c>
      <c r="K1" s="9" t="s">
        <v>3</v>
      </c>
      <c r="L1" s="9" t="s">
        <v>4</v>
      </c>
      <c r="M1" s="9" t="s">
        <v>2398</v>
      </c>
      <c r="N1" s="9" t="s">
        <v>2399</v>
      </c>
      <c r="O1" s="9" t="s">
        <v>2400</v>
      </c>
    </row>
    <row r="2" spans="1:15" ht="39" hidden="1" customHeight="1">
      <c r="A2" s="21">
        <v>1</v>
      </c>
      <c r="B2" s="16" t="s">
        <v>2583</v>
      </c>
      <c r="C2" s="21">
        <v>1</v>
      </c>
      <c r="D2" s="17">
        <v>43892</v>
      </c>
      <c r="E2" s="18">
        <v>0.72916666666666663</v>
      </c>
      <c r="F2" s="20" t="s">
        <v>3996</v>
      </c>
      <c r="G2" s="18">
        <v>0.77083333333333337</v>
      </c>
      <c r="H2" s="16" t="s">
        <v>5</v>
      </c>
      <c r="I2" s="16" t="s">
        <v>3375</v>
      </c>
      <c r="J2" s="16" t="s">
        <v>2510</v>
      </c>
      <c r="K2" s="16" t="s">
        <v>6</v>
      </c>
      <c r="L2" s="16" t="s">
        <v>7</v>
      </c>
      <c r="M2" s="16" t="s">
        <v>2511</v>
      </c>
      <c r="N2" s="16" t="s">
        <v>2512</v>
      </c>
      <c r="O2" s="16" t="str">
        <f>"0958269236"</f>
        <v>0958269236</v>
      </c>
    </row>
    <row r="3" spans="1:15" ht="39" hidden="1" customHeight="1">
      <c r="A3" s="21">
        <v>2</v>
      </c>
      <c r="B3" s="16" t="s">
        <v>2584</v>
      </c>
      <c r="C3" s="21">
        <v>1</v>
      </c>
      <c r="D3" s="17">
        <v>43892</v>
      </c>
      <c r="E3" s="18">
        <v>0.79166666666666663</v>
      </c>
      <c r="F3" s="20" t="s">
        <v>3996</v>
      </c>
      <c r="G3" s="18">
        <v>0.83333333333333337</v>
      </c>
      <c r="H3" s="16" t="s">
        <v>5</v>
      </c>
      <c r="I3" s="16" t="s">
        <v>3375</v>
      </c>
      <c r="J3" s="16" t="s">
        <v>2510</v>
      </c>
      <c r="K3" s="16" t="s">
        <v>6</v>
      </c>
      <c r="L3" s="16" t="s">
        <v>2513</v>
      </c>
      <c r="M3" s="16" t="s">
        <v>2511</v>
      </c>
      <c r="N3" s="16" t="s">
        <v>2512</v>
      </c>
      <c r="O3" s="16" t="str">
        <f>"0958269236"</f>
        <v>0958269236</v>
      </c>
    </row>
    <row r="4" spans="1:15" ht="39" hidden="1" customHeight="1">
      <c r="A4" s="21">
        <v>3</v>
      </c>
      <c r="B4" s="16" t="s">
        <v>2582</v>
      </c>
      <c r="C4" s="21">
        <v>1</v>
      </c>
      <c r="D4" s="17">
        <v>43893</v>
      </c>
      <c r="E4" s="18">
        <v>0.75</v>
      </c>
      <c r="F4" s="20" t="s">
        <v>3996</v>
      </c>
      <c r="G4" s="18">
        <v>0.79166666666666663</v>
      </c>
      <c r="H4" s="16" t="s">
        <v>8</v>
      </c>
      <c r="I4" s="16" t="s">
        <v>3546</v>
      </c>
      <c r="J4" s="16" t="s">
        <v>2506</v>
      </c>
      <c r="K4" s="16" t="s">
        <v>6</v>
      </c>
      <c r="L4" s="16" t="s">
        <v>2507</v>
      </c>
      <c r="M4" s="16" t="s">
        <v>2508</v>
      </c>
      <c r="N4" s="16" t="s">
        <v>2509</v>
      </c>
      <c r="O4" s="16" t="str">
        <f>"0273626201"</f>
        <v>0273626201</v>
      </c>
    </row>
    <row r="5" spans="1:15" ht="39" hidden="1" customHeight="1">
      <c r="A5" s="21">
        <v>4</v>
      </c>
      <c r="B5" s="16" t="s">
        <v>2581</v>
      </c>
      <c r="C5" s="21">
        <v>1</v>
      </c>
      <c r="D5" s="17">
        <v>43895</v>
      </c>
      <c r="E5" s="18">
        <v>0.73958333333333337</v>
      </c>
      <c r="F5" s="20" t="s">
        <v>3996</v>
      </c>
      <c r="G5" s="18">
        <v>0.79166666666666663</v>
      </c>
      <c r="H5" s="16" t="s">
        <v>10</v>
      </c>
      <c r="I5" s="16" t="s">
        <v>3279</v>
      </c>
      <c r="J5" s="16" t="s">
        <v>2502</v>
      </c>
      <c r="K5" s="16" t="s">
        <v>9</v>
      </c>
      <c r="L5" s="16" t="s">
        <v>2503</v>
      </c>
      <c r="M5" s="16" t="s">
        <v>2504</v>
      </c>
      <c r="N5" s="16" t="s">
        <v>2505</v>
      </c>
      <c r="O5" s="16" t="str">
        <f>"0775224131"</f>
        <v>0775224131</v>
      </c>
    </row>
    <row r="6" spans="1:15" ht="39" hidden="1" customHeight="1">
      <c r="A6" s="21">
        <v>5</v>
      </c>
      <c r="B6" s="16" t="s">
        <v>2580</v>
      </c>
      <c r="C6" s="21">
        <v>1</v>
      </c>
      <c r="D6" s="17">
        <v>43896</v>
      </c>
      <c r="E6" s="18">
        <v>0.75</v>
      </c>
      <c r="F6" s="20" t="s">
        <v>3996</v>
      </c>
      <c r="G6" s="18">
        <v>0.79166666666666663</v>
      </c>
      <c r="H6" s="16" t="s">
        <v>8</v>
      </c>
      <c r="I6" s="16" t="s">
        <v>3280</v>
      </c>
      <c r="J6" s="16" t="s">
        <v>12</v>
      </c>
      <c r="K6" s="16" t="s">
        <v>13</v>
      </c>
      <c r="L6" s="16" t="s">
        <v>14</v>
      </c>
      <c r="M6" s="16" t="s">
        <v>15</v>
      </c>
      <c r="N6" s="16" t="s">
        <v>16</v>
      </c>
      <c r="O6" s="16" t="str">
        <f>"0272653333"</f>
        <v>0272653333</v>
      </c>
    </row>
    <row r="7" spans="1:15" ht="39" hidden="1" customHeight="1">
      <c r="A7" s="21">
        <v>6</v>
      </c>
      <c r="B7" s="16" t="s">
        <v>17</v>
      </c>
      <c r="C7" s="21">
        <v>1</v>
      </c>
      <c r="D7" s="17">
        <v>43899</v>
      </c>
      <c r="E7" s="18">
        <v>0.72916666666666663</v>
      </c>
      <c r="F7" s="20" t="s">
        <v>3996</v>
      </c>
      <c r="G7" s="18">
        <v>0.77083333333333337</v>
      </c>
      <c r="H7" s="16" t="s">
        <v>18</v>
      </c>
      <c r="I7" s="16" t="s">
        <v>3333</v>
      </c>
      <c r="J7" s="16" t="s">
        <v>19</v>
      </c>
      <c r="K7" s="16" t="s">
        <v>13</v>
      </c>
      <c r="L7" s="16" t="s">
        <v>20</v>
      </c>
      <c r="M7" s="16" t="s">
        <v>21</v>
      </c>
      <c r="N7" s="16" t="s">
        <v>22</v>
      </c>
      <c r="O7" s="16" t="str">
        <f>"0742241252"</f>
        <v>0742241252</v>
      </c>
    </row>
    <row r="8" spans="1:15" ht="39" hidden="1" customHeight="1">
      <c r="A8" s="21">
        <v>7</v>
      </c>
      <c r="B8" s="16" t="s">
        <v>2579</v>
      </c>
      <c r="C8" s="21">
        <v>1</v>
      </c>
      <c r="D8" s="17">
        <v>43902</v>
      </c>
      <c r="E8" s="18">
        <v>0.73958333333333337</v>
      </c>
      <c r="F8" s="20" t="s">
        <v>3996</v>
      </c>
      <c r="G8" s="18">
        <v>0.79166666666666663</v>
      </c>
      <c r="H8" s="16" t="s">
        <v>23</v>
      </c>
      <c r="I8" s="16" t="s">
        <v>3390</v>
      </c>
      <c r="J8" s="16" t="s">
        <v>2499</v>
      </c>
      <c r="K8" s="16" t="s">
        <v>13</v>
      </c>
      <c r="L8" s="16" t="s">
        <v>2500</v>
      </c>
      <c r="M8" s="16" t="s">
        <v>2501</v>
      </c>
      <c r="N8" s="16" t="s">
        <v>24</v>
      </c>
      <c r="O8" s="16" t="str">
        <f>"0196137111"</f>
        <v>0196137111</v>
      </c>
    </row>
    <row r="9" spans="1:15" ht="39" hidden="1" customHeight="1">
      <c r="A9" s="21">
        <v>8</v>
      </c>
      <c r="B9" s="16" t="s">
        <v>2578</v>
      </c>
      <c r="C9" s="21">
        <v>1</v>
      </c>
      <c r="D9" s="17">
        <v>43903</v>
      </c>
      <c r="E9" s="18">
        <v>0.66666666666666663</v>
      </c>
      <c r="F9" s="20" t="s">
        <v>3996</v>
      </c>
      <c r="G9" s="18">
        <v>0.70833333333333337</v>
      </c>
      <c r="H9" s="16" t="s">
        <v>25</v>
      </c>
      <c r="I9" s="16" t="s">
        <v>3382</v>
      </c>
      <c r="J9" s="16" t="s">
        <v>26</v>
      </c>
      <c r="K9" s="16" t="s">
        <v>6</v>
      </c>
      <c r="L9" s="16" t="s">
        <v>2498</v>
      </c>
      <c r="M9" s="16" t="s">
        <v>27</v>
      </c>
      <c r="N9" s="16" t="s">
        <v>28</v>
      </c>
      <c r="O9" s="16" t="str">
        <f>"0432515311"</f>
        <v>0432515311</v>
      </c>
    </row>
    <row r="10" spans="1:15" ht="39" hidden="1" customHeight="1">
      <c r="A10" s="21">
        <v>9</v>
      </c>
      <c r="B10" s="16" t="s">
        <v>2577</v>
      </c>
      <c r="C10" s="21">
        <v>1</v>
      </c>
      <c r="D10" s="17">
        <v>43908</v>
      </c>
      <c r="E10" s="18">
        <v>0.77083333333333337</v>
      </c>
      <c r="F10" s="20" t="s">
        <v>3996</v>
      </c>
      <c r="G10" s="18">
        <v>0.83333333333333337</v>
      </c>
      <c r="H10" s="16" t="s">
        <v>34</v>
      </c>
      <c r="I10" s="16" t="s">
        <v>3444</v>
      </c>
      <c r="J10" s="16" t="s">
        <v>35</v>
      </c>
      <c r="K10" s="16" t="s">
        <v>13</v>
      </c>
      <c r="L10" s="16" t="s">
        <v>2497</v>
      </c>
      <c r="M10" s="16" t="s">
        <v>36</v>
      </c>
      <c r="N10" s="16" t="s">
        <v>37</v>
      </c>
      <c r="O10" s="16" t="str">
        <f>"0452535392"</f>
        <v>0452535392</v>
      </c>
    </row>
    <row r="11" spans="1:15" ht="39" hidden="1" customHeight="1">
      <c r="A11" s="21">
        <v>10</v>
      </c>
      <c r="B11" s="16" t="s">
        <v>44</v>
      </c>
      <c r="C11" s="21">
        <v>1</v>
      </c>
      <c r="D11" s="17">
        <v>43913</v>
      </c>
      <c r="E11" s="18">
        <v>0.72916666666666663</v>
      </c>
      <c r="F11" s="20" t="s">
        <v>3996</v>
      </c>
      <c r="G11" s="18">
        <v>0.77083333333333337</v>
      </c>
      <c r="H11" s="16" t="s">
        <v>45</v>
      </c>
      <c r="I11" s="16" t="s">
        <v>3396</v>
      </c>
      <c r="J11" s="16" t="s">
        <v>46</v>
      </c>
      <c r="K11" s="16" t="s">
        <v>13</v>
      </c>
      <c r="L11" s="16" t="s">
        <v>47</v>
      </c>
      <c r="M11" s="16" t="s">
        <v>48</v>
      </c>
      <c r="N11" s="16" t="s">
        <v>49</v>
      </c>
      <c r="O11" s="16" t="str">
        <f>"0824723111"</f>
        <v>0824723111</v>
      </c>
    </row>
    <row r="12" spans="1:15" ht="39" hidden="1" customHeight="1">
      <c r="A12" s="21">
        <v>11</v>
      </c>
      <c r="B12" s="16" t="s">
        <v>50</v>
      </c>
      <c r="C12" s="21">
        <v>1</v>
      </c>
      <c r="D12" s="17">
        <v>43914</v>
      </c>
      <c r="E12" s="18">
        <v>0.79166666666666663</v>
      </c>
      <c r="F12" s="20" t="s">
        <v>3996</v>
      </c>
      <c r="G12" s="18">
        <v>0.83333333333333337</v>
      </c>
      <c r="H12" s="16" t="s">
        <v>45</v>
      </c>
      <c r="I12" s="16" t="s">
        <v>3281</v>
      </c>
      <c r="J12" s="16" t="s">
        <v>51</v>
      </c>
      <c r="K12" s="16" t="s">
        <v>6</v>
      </c>
      <c r="L12" s="16" t="s">
        <v>52</v>
      </c>
      <c r="M12" s="16" t="s">
        <v>53</v>
      </c>
      <c r="N12" s="16" t="s">
        <v>54</v>
      </c>
      <c r="O12" s="16" t="str">
        <f>"0824650101"</f>
        <v>0824650101</v>
      </c>
    </row>
    <row r="13" spans="1:15" ht="39" hidden="1" customHeight="1">
      <c r="A13" s="21">
        <v>12</v>
      </c>
      <c r="B13" s="16" t="s">
        <v>55</v>
      </c>
      <c r="C13" s="21">
        <v>1</v>
      </c>
      <c r="D13" s="17">
        <v>43915</v>
      </c>
      <c r="E13" s="18">
        <v>0.72916666666666663</v>
      </c>
      <c r="F13" s="20" t="s">
        <v>3996</v>
      </c>
      <c r="G13" s="18">
        <v>0.77083333333333337</v>
      </c>
      <c r="H13" s="16" t="s">
        <v>11</v>
      </c>
      <c r="I13" s="16" t="s">
        <v>3485</v>
      </c>
      <c r="J13" s="16" t="s">
        <v>56</v>
      </c>
      <c r="K13" s="16" t="s">
        <v>6</v>
      </c>
      <c r="L13" s="16" t="s">
        <v>57</v>
      </c>
      <c r="M13" s="16" t="s">
        <v>58</v>
      </c>
      <c r="N13" s="16" t="s">
        <v>59</v>
      </c>
      <c r="O13" s="16" t="str">
        <f>"0286225241"</f>
        <v>0286225241</v>
      </c>
    </row>
    <row r="14" spans="1:15" ht="39" hidden="1" customHeight="1">
      <c r="A14" s="21">
        <v>13</v>
      </c>
      <c r="B14" s="16" t="s">
        <v>60</v>
      </c>
      <c r="C14" s="21">
        <v>1</v>
      </c>
      <c r="D14" s="17">
        <v>43915</v>
      </c>
      <c r="E14" s="18">
        <v>0.72916666666666663</v>
      </c>
      <c r="F14" s="20" t="s">
        <v>3996</v>
      </c>
      <c r="G14" s="18">
        <v>0.79166666666666663</v>
      </c>
      <c r="H14" s="16" t="s">
        <v>29</v>
      </c>
      <c r="I14" s="16" t="s">
        <v>3447</v>
      </c>
      <c r="J14" s="16" t="s">
        <v>61</v>
      </c>
      <c r="K14" s="16" t="s">
        <v>9</v>
      </c>
      <c r="L14" s="16" t="s">
        <v>62</v>
      </c>
      <c r="M14" s="16" t="s">
        <v>63</v>
      </c>
      <c r="N14" s="16" t="s">
        <v>64</v>
      </c>
      <c r="O14" s="16" t="str">
        <f>"0526527711"</f>
        <v>0526527711</v>
      </c>
    </row>
    <row r="15" spans="1:15" ht="39" hidden="1" customHeight="1">
      <c r="A15" s="21">
        <v>14</v>
      </c>
      <c r="B15" s="16" t="s">
        <v>66</v>
      </c>
      <c r="C15" s="21">
        <v>1</v>
      </c>
      <c r="D15" s="17">
        <v>43917</v>
      </c>
      <c r="E15" s="18">
        <v>0.72916666666666663</v>
      </c>
      <c r="F15" s="20" t="s">
        <v>3996</v>
      </c>
      <c r="G15" s="18">
        <v>0.79166666666666663</v>
      </c>
      <c r="H15" s="16" t="s">
        <v>67</v>
      </c>
      <c r="I15" s="16" t="s">
        <v>3282</v>
      </c>
      <c r="J15" s="16" t="s">
        <v>68</v>
      </c>
      <c r="K15" s="16" t="s">
        <v>9</v>
      </c>
      <c r="L15" s="16" t="s">
        <v>69</v>
      </c>
      <c r="M15" s="16" t="s">
        <v>70</v>
      </c>
      <c r="N15" s="16" t="s">
        <v>71</v>
      </c>
      <c r="O15" s="16" t="str">
        <f>"0423712111"</f>
        <v>0423712111</v>
      </c>
    </row>
    <row r="16" spans="1:15" ht="39" hidden="1" customHeight="1">
      <c r="A16" s="21">
        <v>15</v>
      </c>
      <c r="B16" s="16" t="s">
        <v>72</v>
      </c>
      <c r="C16" s="21">
        <v>1</v>
      </c>
      <c r="D16" s="17">
        <v>43922</v>
      </c>
      <c r="E16" s="18">
        <v>0.66666666666666663</v>
      </c>
      <c r="F16" s="20" t="s">
        <v>3996</v>
      </c>
      <c r="G16" s="18">
        <v>0.70833333333333337</v>
      </c>
      <c r="H16" s="16" t="s">
        <v>67</v>
      </c>
      <c r="I16" s="16" t="s">
        <v>3408</v>
      </c>
      <c r="J16" s="16" t="s">
        <v>73</v>
      </c>
      <c r="K16" s="16" t="s">
        <v>6</v>
      </c>
      <c r="L16" s="16" t="s">
        <v>74</v>
      </c>
      <c r="M16" s="16" t="s">
        <v>75</v>
      </c>
      <c r="N16" s="16" t="s">
        <v>76</v>
      </c>
      <c r="O16" s="16" t="str">
        <f>"0337848299"</f>
        <v>0337848299</v>
      </c>
    </row>
    <row r="17" spans="1:15" ht="39" hidden="1" customHeight="1">
      <c r="A17" s="21">
        <v>16</v>
      </c>
      <c r="B17" s="16" t="s">
        <v>77</v>
      </c>
      <c r="C17" s="21">
        <v>1</v>
      </c>
      <c r="D17" s="17">
        <v>43922</v>
      </c>
      <c r="E17" s="18">
        <v>0.58333333333333337</v>
      </c>
      <c r="F17" s="20" t="s">
        <v>3996</v>
      </c>
      <c r="G17" s="18">
        <v>0.625</v>
      </c>
      <c r="H17" s="16" t="s">
        <v>67</v>
      </c>
      <c r="I17" s="16" t="s">
        <v>3408</v>
      </c>
      <c r="J17" s="16" t="s">
        <v>73</v>
      </c>
      <c r="K17" s="16" t="s">
        <v>2060</v>
      </c>
      <c r="L17" s="16" t="s">
        <v>78</v>
      </c>
      <c r="M17" s="16" t="s">
        <v>75</v>
      </c>
      <c r="N17" s="16" t="s">
        <v>76</v>
      </c>
      <c r="O17" s="16" t="str">
        <f>"0337848299"</f>
        <v>0337848299</v>
      </c>
    </row>
    <row r="18" spans="1:15" ht="39" hidden="1" customHeight="1">
      <c r="A18" s="21">
        <v>17</v>
      </c>
      <c r="B18" s="16" t="s">
        <v>79</v>
      </c>
      <c r="C18" s="21">
        <v>1</v>
      </c>
      <c r="D18" s="17">
        <v>43927</v>
      </c>
      <c r="E18" s="18">
        <v>0.4375</v>
      </c>
      <c r="F18" s="20" t="s">
        <v>3996</v>
      </c>
      <c r="G18" s="18">
        <v>0.5</v>
      </c>
      <c r="H18" s="16" t="s">
        <v>80</v>
      </c>
      <c r="I18" s="16" t="s">
        <v>3283</v>
      </c>
      <c r="J18" s="16" t="s">
        <v>81</v>
      </c>
      <c r="K18" s="16" t="s">
        <v>13</v>
      </c>
      <c r="L18" s="16" t="s">
        <v>82</v>
      </c>
      <c r="M18" s="16" t="s">
        <v>83</v>
      </c>
      <c r="N18" s="16" t="s">
        <v>84</v>
      </c>
      <c r="O18" s="16" t="str">
        <f>"0593541111"</f>
        <v>0593541111</v>
      </c>
    </row>
    <row r="19" spans="1:15" ht="39" hidden="1" customHeight="1">
      <c r="A19" s="21">
        <v>18</v>
      </c>
      <c r="B19" s="16" t="s">
        <v>85</v>
      </c>
      <c r="C19" s="21">
        <v>1</v>
      </c>
      <c r="D19" s="17">
        <v>43927</v>
      </c>
      <c r="E19" s="18">
        <v>0.375</v>
      </c>
      <c r="F19" s="20" t="s">
        <v>3996</v>
      </c>
      <c r="G19" s="18">
        <v>0.4375</v>
      </c>
      <c r="H19" s="16" t="s">
        <v>80</v>
      </c>
      <c r="I19" s="16" t="s">
        <v>3283</v>
      </c>
      <c r="J19" s="16" t="s">
        <v>81</v>
      </c>
      <c r="K19" s="16" t="s">
        <v>9</v>
      </c>
      <c r="L19" s="16" t="s">
        <v>86</v>
      </c>
      <c r="M19" s="16" t="s">
        <v>83</v>
      </c>
      <c r="N19" s="16" t="s">
        <v>84</v>
      </c>
      <c r="O19" s="16" t="str">
        <f>"0593541111"</f>
        <v>0593541111</v>
      </c>
    </row>
    <row r="20" spans="1:15" ht="39" hidden="1" customHeight="1">
      <c r="A20" s="21">
        <v>19</v>
      </c>
      <c r="B20" s="16" t="s">
        <v>89</v>
      </c>
      <c r="C20" s="21">
        <v>1</v>
      </c>
      <c r="D20" s="17">
        <v>43928</v>
      </c>
      <c r="E20" s="18">
        <v>0.75</v>
      </c>
      <c r="F20" s="20" t="s">
        <v>3996</v>
      </c>
      <c r="G20" s="18">
        <v>0.79166666666666663</v>
      </c>
      <c r="H20" s="16" t="s">
        <v>90</v>
      </c>
      <c r="I20" s="16" t="s">
        <v>3284</v>
      </c>
      <c r="J20" s="16" t="s">
        <v>91</v>
      </c>
      <c r="K20" s="16" t="s">
        <v>6</v>
      </c>
      <c r="L20" s="16" t="s">
        <v>92</v>
      </c>
      <c r="M20" s="16" t="s">
        <v>93</v>
      </c>
      <c r="N20" s="16" t="s">
        <v>94</v>
      </c>
      <c r="O20" s="16" t="str">
        <f>"0853306445"</f>
        <v>0853306445</v>
      </c>
    </row>
    <row r="21" spans="1:15" ht="39" hidden="1" customHeight="1">
      <c r="A21" s="21">
        <v>20</v>
      </c>
      <c r="B21" s="16" t="s">
        <v>97</v>
      </c>
      <c r="C21" s="21">
        <v>1</v>
      </c>
      <c r="D21" s="17">
        <v>43964</v>
      </c>
      <c r="E21" s="18">
        <v>0.79166666666666663</v>
      </c>
      <c r="F21" s="20" t="s">
        <v>3996</v>
      </c>
      <c r="G21" s="18">
        <v>0.85416666666666663</v>
      </c>
      <c r="H21" s="16" t="s">
        <v>45</v>
      </c>
      <c r="I21" s="16" t="s">
        <v>3545</v>
      </c>
      <c r="J21" s="16" t="s">
        <v>98</v>
      </c>
      <c r="K21" s="16" t="s">
        <v>6</v>
      </c>
      <c r="L21" s="16" t="s">
        <v>99</v>
      </c>
      <c r="M21" s="16" t="s">
        <v>100</v>
      </c>
      <c r="N21" s="16" t="s">
        <v>101</v>
      </c>
      <c r="O21" s="16" t="str">
        <f>"0828791111"</f>
        <v>0828791111</v>
      </c>
    </row>
    <row r="22" spans="1:15" ht="39" hidden="1" customHeight="1">
      <c r="A22" s="21">
        <v>21</v>
      </c>
      <c r="B22" s="16" t="s">
        <v>103</v>
      </c>
      <c r="C22" s="21">
        <v>1</v>
      </c>
      <c r="D22" s="17">
        <v>43965</v>
      </c>
      <c r="E22" s="18">
        <v>0.72916666666666663</v>
      </c>
      <c r="F22" s="20" t="s">
        <v>3996</v>
      </c>
      <c r="G22" s="18">
        <v>0.77083333333333337</v>
      </c>
      <c r="H22" s="16" t="s">
        <v>38</v>
      </c>
      <c r="I22" s="16" t="s">
        <v>3544</v>
      </c>
      <c r="J22" s="16" t="s">
        <v>104</v>
      </c>
      <c r="K22" s="16" t="s">
        <v>13</v>
      </c>
      <c r="L22" s="16" t="s">
        <v>105</v>
      </c>
      <c r="M22" s="16" t="s">
        <v>106</v>
      </c>
      <c r="N22" s="16" t="s">
        <v>107</v>
      </c>
      <c r="O22" s="16" t="str">
        <f>"0794888800"</f>
        <v>0794888800</v>
      </c>
    </row>
    <row r="23" spans="1:15" ht="39" hidden="1" customHeight="1">
      <c r="A23" s="21">
        <v>22</v>
      </c>
      <c r="B23" s="16" t="s">
        <v>113</v>
      </c>
      <c r="C23" s="21">
        <v>1</v>
      </c>
      <c r="D23" s="17">
        <v>43976</v>
      </c>
      <c r="E23" s="18">
        <v>0.75</v>
      </c>
      <c r="F23" s="20" t="s">
        <v>3996</v>
      </c>
      <c r="G23" s="18">
        <v>0.79166666666666663</v>
      </c>
      <c r="H23" s="16" t="s">
        <v>34</v>
      </c>
      <c r="I23" s="16" t="s">
        <v>3444</v>
      </c>
      <c r="J23" s="16" t="s">
        <v>35</v>
      </c>
      <c r="K23" s="16" t="s">
        <v>9</v>
      </c>
      <c r="L23" s="16" t="s">
        <v>114</v>
      </c>
      <c r="M23" s="16" t="s">
        <v>36</v>
      </c>
      <c r="N23" s="16" t="s">
        <v>37</v>
      </c>
      <c r="O23" s="16" t="str">
        <f>"0452535392"</f>
        <v>0452535392</v>
      </c>
    </row>
    <row r="24" spans="1:15" ht="39" hidden="1" customHeight="1">
      <c r="A24" s="21">
        <v>23</v>
      </c>
      <c r="B24" s="16" t="s">
        <v>122</v>
      </c>
      <c r="C24" s="21">
        <v>1</v>
      </c>
      <c r="D24" s="17">
        <v>43985</v>
      </c>
      <c r="E24" s="18">
        <v>0.72916666666666663</v>
      </c>
      <c r="F24" s="20" t="s">
        <v>3996</v>
      </c>
      <c r="G24" s="18">
        <v>0.77083333333333337</v>
      </c>
      <c r="H24" s="16" t="s">
        <v>67</v>
      </c>
      <c r="I24" s="16" t="s">
        <v>3482</v>
      </c>
      <c r="J24" s="16" t="s">
        <v>123</v>
      </c>
      <c r="K24" s="16" t="s">
        <v>9</v>
      </c>
      <c r="L24" s="16" t="s">
        <v>124</v>
      </c>
      <c r="M24" s="16" t="s">
        <v>125</v>
      </c>
      <c r="N24" s="16" t="s">
        <v>126</v>
      </c>
      <c r="O24" s="16" t="str">
        <f>"0359633311"</f>
        <v>0359633311</v>
      </c>
    </row>
    <row r="25" spans="1:15" s="11" customFormat="1" ht="39" hidden="1" customHeight="1">
      <c r="A25" s="21">
        <v>24</v>
      </c>
      <c r="B25" s="16" t="s">
        <v>132</v>
      </c>
      <c r="C25" s="21">
        <v>1</v>
      </c>
      <c r="D25" s="17">
        <v>43986</v>
      </c>
      <c r="E25" s="18">
        <v>0.73958333333333337</v>
      </c>
      <c r="F25" s="20" t="s">
        <v>3996</v>
      </c>
      <c r="G25" s="18">
        <v>0.78125</v>
      </c>
      <c r="H25" s="16" t="s">
        <v>133</v>
      </c>
      <c r="I25" s="16" t="s">
        <v>3380</v>
      </c>
      <c r="J25" s="16" t="s">
        <v>134</v>
      </c>
      <c r="K25" s="16" t="s">
        <v>13</v>
      </c>
      <c r="L25" s="16" t="s">
        <v>128</v>
      </c>
      <c r="M25" s="16" t="s">
        <v>135</v>
      </c>
      <c r="N25" s="16" t="s">
        <v>136</v>
      </c>
      <c r="O25" s="16" t="str">
        <f>"0836832881"</f>
        <v>0836832881</v>
      </c>
    </row>
    <row r="26" spans="1:15" ht="39" hidden="1" customHeight="1">
      <c r="A26" s="21">
        <v>25</v>
      </c>
      <c r="B26" s="16" t="s">
        <v>142</v>
      </c>
      <c r="C26" s="21">
        <v>1</v>
      </c>
      <c r="D26" s="17">
        <v>43992</v>
      </c>
      <c r="E26" s="18">
        <v>0.75</v>
      </c>
      <c r="F26" s="20" t="s">
        <v>3996</v>
      </c>
      <c r="G26" s="18">
        <v>0.79166666666666663</v>
      </c>
      <c r="H26" s="16" t="s">
        <v>38</v>
      </c>
      <c r="I26" s="16" t="s">
        <v>143</v>
      </c>
      <c r="J26" s="16" t="s">
        <v>358</v>
      </c>
      <c r="K26" s="16" t="s">
        <v>13</v>
      </c>
      <c r="L26" s="16" t="s">
        <v>144</v>
      </c>
      <c r="M26" s="16" t="s">
        <v>145</v>
      </c>
      <c r="N26" s="16" t="s">
        <v>146</v>
      </c>
      <c r="O26" s="16" t="str">
        <f>"0798345151"</f>
        <v>0798345151</v>
      </c>
    </row>
    <row r="27" spans="1:15" ht="39" hidden="1" customHeight="1">
      <c r="A27" s="21">
        <v>26</v>
      </c>
      <c r="B27" s="16" t="s">
        <v>149</v>
      </c>
      <c r="C27" s="21">
        <v>1</v>
      </c>
      <c r="D27" s="17">
        <v>43997</v>
      </c>
      <c r="E27" s="18">
        <v>0.75</v>
      </c>
      <c r="F27" s="20" t="s">
        <v>3996</v>
      </c>
      <c r="G27" s="18">
        <v>0.79166666666666663</v>
      </c>
      <c r="H27" s="16" t="s">
        <v>80</v>
      </c>
      <c r="I27" s="16" t="s">
        <v>3285</v>
      </c>
      <c r="J27" s="16" t="s">
        <v>150</v>
      </c>
      <c r="K27" s="16" t="s">
        <v>13</v>
      </c>
      <c r="L27" s="16" t="s">
        <v>151</v>
      </c>
      <c r="M27" s="16" t="s">
        <v>152</v>
      </c>
      <c r="N27" s="16" t="s">
        <v>153</v>
      </c>
      <c r="O27" s="16" t="str">
        <f>"0596655011"</f>
        <v>0596655011</v>
      </c>
    </row>
    <row r="28" spans="1:15" ht="39" hidden="1" customHeight="1">
      <c r="A28" s="21">
        <v>27</v>
      </c>
      <c r="B28" s="16" t="s">
        <v>164</v>
      </c>
      <c r="C28" s="21">
        <v>1</v>
      </c>
      <c r="D28" s="17">
        <v>44005</v>
      </c>
      <c r="E28" s="18">
        <v>0.67708333333333337</v>
      </c>
      <c r="F28" s="20" t="s">
        <v>3996</v>
      </c>
      <c r="G28" s="18">
        <v>0.71875</v>
      </c>
      <c r="H28" s="16" t="s">
        <v>165</v>
      </c>
      <c r="I28" s="16" t="s">
        <v>3474</v>
      </c>
      <c r="J28" s="16" t="s">
        <v>166</v>
      </c>
      <c r="K28" s="16" t="s">
        <v>13</v>
      </c>
      <c r="L28" s="16" t="s">
        <v>167</v>
      </c>
      <c r="M28" s="16" t="s">
        <v>168</v>
      </c>
      <c r="N28" s="16" t="s">
        <v>169</v>
      </c>
      <c r="O28" s="16" t="str">
        <f>"0764347247"</f>
        <v>0764347247</v>
      </c>
    </row>
    <row r="29" spans="1:15" ht="39" hidden="1" customHeight="1">
      <c r="A29" s="21">
        <v>28</v>
      </c>
      <c r="B29" s="16" t="s">
        <v>170</v>
      </c>
      <c r="C29" s="21">
        <v>1</v>
      </c>
      <c r="D29" s="17">
        <v>44005</v>
      </c>
      <c r="E29" s="18">
        <v>0.5625</v>
      </c>
      <c r="F29" s="20" t="s">
        <v>3996</v>
      </c>
      <c r="G29" s="18">
        <v>0.60416666666666663</v>
      </c>
      <c r="H29" s="16" t="s">
        <v>25</v>
      </c>
      <c r="I29" s="16" t="s">
        <v>3294</v>
      </c>
      <c r="J29" s="16" t="s">
        <v>171</v>
      </c>
      <c r="K29" s="16" t="s">
        <v>6</v>
      </c>
      <c r="L29" s="16" t="s">
        <v>172</v>
      </c>
      <c r="M29" s="16" t="s">
        <v>173</v>
      </c>
      <c r="N29" s="16" t="s">
        <v>174</v>
      </c>
      <c r="O29" s="16" t="str">
        <f>"0470922211"</f>
        <v>0470922211</v>
      </c>
    </row>
    <row r="30" spans="1:15" ht="39" hidden="1" customHeight="1">
      <c r="A30" s="21">
        <v>29</v>
      </c>
      <c r="B30" s="16" t="s">
        <v>175</v>
      </c>
      <c r="C30" s="21">
        <v>1</v>
      </c>
      <c r="D30" s="17">
        <v>44006</v>
      </c>
      <c r="E30" s="18">
        <v>0.75</v>
      </c>
      <c r="F30" s="20" t="s">
        <v>3996</v>
      </c>
      <c r="G30" s="18">
        <v>0.79166666666666663</v>
      </c>
      <c r="H30" s="16" t="s">
        <v>110</v>
      </c>
      <c r="I30" s="16" t="s">
        <v>3287</v>
      </c>
      <c r="J30" s="16" t="s">
        <v>176</v>
      </c>
      <c r="K30" s="16" t="s">
        <v>9</v>
      </c>
      <c r="L30" s="16" t="s">
        <v>177</v>
      </c>
      <c r="M30" s="16" t="s">
        <v>178</v>
      </c>
      <c r="N30" s="16" t="s">
        <v>179</v>
      </c>
      <c r="O30" s="16" t="str">
        <f>"0543361111"</f>
        <v>0543361111</v>
      </c>
    </row>
    <row r="31" spans="1:15" ht="39" hidden="1" customHeight="1">
      <c r="A31" s="21">
        <v>30</v>
      </c>
      <c r="B31" s="16" t="s">
        <v>180</v>
      </c>
      <c r="C31" s="21">
        <v>1</v>
      </c>
      <c r="D31" s="17">
        <v>44007</v>
      </c>
      <c r="E31" s="18">
        <v>0.72916666666666663</v>
      </c>
      <c r="F31" s="20" t="s">
        <v>3996</v>
      </c>
      <c r="G31" s="18">
        <v>0.77083333333333337</v>
      </c>
      <c r="H31" s="16" t="s">
        <v>133</v>
      </c>
      <c r="I31" s="16" t="s">
        <v>3368</v>
      </c>
      <c r="J31" s="16" t="s">
        <v>134</v>
      </c>
      <c r="K31" s="16" t="s">
        <v>9</v>
      </c>
      <c r="L31" s="16" t="s">
        <v>181</v>
      </c>
      <c r="M31" s="16" t="s">
        <v>135</v>
      </c>
      <c r="N31" s="16" t="s">
        <v>136</v>
      </c>
      <c r="O31" s="16" t="str">
        <f>"0836832881"</f>
        <v>0836832881</v>
      </c>
    </row>
    <row r="32" spans="1:15" ht="39" hidden="1" customHeight="1">
      <c r="A32" s="21">
        <v>31</v>
      </c>
      <c r="B32" s="16" t="s">
        <v>182</v>
      </c>
      <c r="C32" s="21">
        <v>1</v>
      </c>
      <c r="D32" s="17">
        <v>44007</v>
      </c>
      <c r="E32" s="18">
        <v>0.75</v>
      </c>
      <c r="F32" s="20" t="s">
        <v>3996</v>
      </c>
      <c r="G32" s="18">
        <v>0.79166666666666663</v>
      </c>
      <c r="H32" s="16" t="s">
        <v>25</v>
      </c>
      <c r="I32" s="16" t="s">
        <v>3294</v>
      </c>
      <c r="J32" s="16" t="s">
        <v>171</v>
      </c>
      <c r="K32" s="16" t="s">
        <v>6</v>
      </c>
      <c r="L32" s="16" t="s">
        <v>172</v>
      </c>
      <c r="M32" s="16" t="s">
        <v>173</v>
      </c>
      <c r="N32" s="16" t="s">
        <v>174</v>
      </c>
      <c r="O32" s="16" t="str">
        <f>"0470922211"</f>
        <v>0470922211</v>
      </c>
    </row>
    <row r="33" spans="1:15" ht="39" hidden="1" customHeight="1">
      <c r="A33" s="21">
        <v>32</v>
      </c>
      <c r="B33" s="16" t="s">
        <v>183</v>
      </c>
      <c r="C33" s="21">
        <v>1</v>
      </c>
      <c r="D33" s="17">
        <v>44007</v>
      </c>
      <c r="E33" s="18">
        <v>0.72916666666666663</v>
      </c>
      <c r="F33" s="20" t="s">
        <v>3996</v>
      </c>
      <c r="G33" s="18">
        <v>0.77083333333333337</v>
      </c>
      <c r="H33" s="16" t="s">
        <v>115</v>
      </c>
      <c r="I33" s="16" t="s">
        <v>184</v>
      </c>
      <c r="J33" s="16" t="s">
        <v>185</v>
      </c>
      <c r="K33" s="16" t="s">
        <v>9</v>
      </c>
      <c r="L33" s="16" t="s">
        <v>181</v>
      </c>
      <c r="M33" s="16" t="s">
        <v>186</v>
      </c>
      <c r="N33" s="16" t="s">
        <v>187</v>
      </c>
      <c r="O33" s="16" t="str">
        <f>"0669921001"</f>
        <v>0669921001</v>
      </c>
    </row>
    <row r="34" spans="1:15" ht="39" hidden="1" customHeight="1">
      <c r="A34" s="21">
        <v>33</v>
      </c>
      <c r="B34" s="16" t="s">
        <v>188</v>
      </c>
      <c r="C34" s="21">
        <v>1</v>
      </c>
      <c r="D34" s="17">
        <v>44007</v>
      </c>
      <c r="E34" s="18">
        <v>0.72916666666666663</v>
      </c>
      <c r="F34" s="20" t="s">
        <v>3996</v>
      </c>
      <c r="G34" s="18">
        <v>0.77083333333333337</v>
      </c>
      <c r="H34" s="16" t="s">
        <v>67</v>
      </c>
      <c r="I34" s="16" t="s">
        <v>3428</v>
      </c>
      <c r="J34" s="16" t="s">
        <v>189</v>
      </c>
      <c r="K34" s="16" t="s">
        <v>13</v>
      </c>
      <c r="L34" s="16" t="s">
        <v>190</v>
      </c>
      <c r="M34" s="16" t="s">
        <v>191</v>
      </c>
      <c r="N34" s="16" t="s">
        <v>192</v>
      </c>
      <c r="O34" s="16" t="str">
        <f>"0425265511"</f>
        <v>0425265511</v>
      </c>
    </row>
    <row r="35" spans="1:15" ht="39" hidden="1" customHeight="1">
      <c r="A35" s="21">
        <v>34</v>
      </c>
      <c r="B35" s="16" t="s">
        <v>193</v>
      </c>
      <c r="C35" s="21">
        <v>1</v>
      </c>
      <c r="D35" s="17">
        <v>44012</v>
      </c>
      <c r="E35" s="18">
        <v>0.72916666666666663</v>
      </c>
      <c r="F35" s="20" t="s">
        <v>3996</v>
      </c>
      <c r="G35" s="18">
        <v>0.77083333333333337</v>
      </c>
      <c r="H35" s="16" t="s">
        <v>102</v>
      </c>
      <c r="I35" s="16" t="s">
        <v>3512</v>
      </c>
      <c r="J35" s="16" t="s">
        <v>194</v>
      </c>
      <c r="K35" s="16" t="s">
        <v>13</v>
      </c>
      <c r="L35" s="16" t="s">
        <v>195</v>
      </c>
      <c r="M35" s="16" t="s">
        <v>196</v>
      </c>
      <c r="N35" s="16" t="s">
        <v>197</v>
      </c>
      <c r="O35" s="16" t="str">
        <f>"0489651235"</f>
        <v>0489651235</v>
      </c>
    </row>
    <row r="36" spans="1:15" ht="39" hidden="1" customHeight="1">
      <c r="A36" s="21">
        <v>35</v>
      </c>
      <c r="B36" s="16" t="s">
        <v>203</v>
      </c>
      <c r="C36" s="21">
        <v>1</v>
      </c>
      <c r="D36" s="17">
        <v>44012</v>
      </c>
      <c r="E36" s="18">
        <v>0.66666666666666663</v>
      </c>
      <c r="F36" s="20" t="s">
        <v>3996</v>
      </c>
      <c r="G36" s="18">
        <v>0.70833333333333337</v>
      </c>
      <c r="H36" s="16" t="s">
        <v>29</v>
      </c>
      <c r="I36" s="16" t="s">
        <v>3316</v>
      </c>
      <c r="J36" s="16" t="s">
        <v>30</v>
      </c>
      <c r="K36" s="16" t="s">
        <v>13</v>
      </c>
      <c r="L36" s="16" t="s">
        <v>204</v>
      </c>
      <c r="M36" s="16" t="s">
        <v>31</v>
      </c>
      <c r="N36" s="16" t="s">
        <v>32</v>
      </c>
      <c r="O36" s="16" t="str">
        <f>"0526116261"</f>
        <v>0526116261</v>
      </c>
    </row>
    <row r="37" spans="1:15" ht="39" hidden="1" customHeight="1">
      <c r="A37" s="21">
        <v>36</v>
      </c>
      <c r="B37" s="16" t="s">
        <v>198</v>
      </c>
      <c r="C37" s="21">
        <v>1</v>
      </c>
      <c r="D37" s="17">
        <v>44012</v>
      </c>
      <c r="E37" s="18">
        <v>0.72916666666666663</v>
      </c>
      <c r="F37" s="20" t="s">
        <v>3996</v>
      </c>
      <c r="G37" s="18">
        <v>0.77083333333333337</v>
      </c>
      <c r="H37" s="16" t="s">
        <v>25</v>
      </c>
      <c r="I37" s="16" t="s">
        <v>3415</v>
      </c>
      <c r="J37" s="16" t="s">
        <v>199</v>
      </c>
      <c r="K37" s="16" t="s">
        <v>13</v>
      </c>
      <c r="L37" s="16" t="s">
        <v>200</v>
      </c>
      <c r="M37" s="16" t="s">
        <v>201</v>
      </c>
      <c r="N37" s="16" t="s">
        <v>202</v>
      </c>
      <c r="O37" s="16" t="str">
        <f>"0473848111"</f>
        <v>0473848111</v>
      </c>
    </row>
    <row r="38" spans="1:15" ht="39" hidden="1" customHeight="1">
      <c r="A38" s="21">
        <v>37</v>
      </c>
      <c r="B38" s="16" t="s">
        <v>205</v>
      </c>
      <c r="C38" s="21">
        <v>1</v>
      </c>
      <c r="D38" s="17">
        <v>44013</v>
      </c>
      <c r="E38" s="18">
        <v>0.71875</v>
      </c>
      <c r="F38" s="20" t="s">
        <v>3996</v>
      </c>
      <c r="G38" s="18">
        <v>0.76041666666666663</v>
      </c>
      <c r="H38" s="16" t="s">
        <v>110</v>
      </c>
      <c r="I38" s="16" t="s">
        <v>3354</v>
      </c>
      <c r="J38" s="16" t="s">
        <v>206</v>
      </c>
      <c r="K38" s="16" t="s">
        <v>13</v>
      </c>
      <c r="L38" s="16" t="s">
        <v>207</v>
      </c>
      <c r="M38" s="16" t="s">
        <v>208</v>
      </c>
      <c r="N38" s="16" t="s">
        <v>209</v>
      </c>
      <c r="O38" s="16" t="str">
        <f>"0538385000"</f>
        <v>0538385000</v>
      </c>
    </row>
    <row r="39" spans="1:15" ht="39" hidden="1" customHeight="1">
      <c r="A39" s="21">
        <v>38</v>
      </c>
      <c r="B39" s="16" t="s">
        <v>210</v>
      </c>
      <c r="C39" s="21">
        <v>1</v>
      </c>
      <c r="D39" s="17">
        <v>44014</v>
      </c>
      <c r="E39" s="18">
        <v>0.66666666666666663</v>
      </c>
      <c r="F39" s="20" t="s">
        <v>3996</v>
      </c>
      <c r="G39" s="18">
        <v>0.70833333333333337</v>
      </c>
      <c r="H39" s="16" t="s">
        <v>34</v>
      </c>
      <c r="I39" s="16" t="s">
        <v>3288</v>
      </c>
      <c r="J39" s="16" t="s">
        <v>211</v>
      </c>
      <c r="K39" s="16" t="s">
        <v>13</v>
      </c>
      <c r="L39" s="16" t="s">
        <v>212</v>
      </c>
      <c r="M39" s="16" t="s">
        <v>213</v>
      </c>
      <c r="N39" s="16" t="s">
        <v>214</v>
      </c>
      <c r="O39" s="16" t="str">
        <f>"0448443471"</f>
        <v>0448443471</v>
      </c>
    </row>
    <row r="40" spans="1:15" ht="39" hidden="1" customHeight="1">
      <c r="A40" s="21">
        <v>39</v>
      </c>
      <c r="B40" s="16" t="s">
        <v>215</v>
      </c>
      <c r="C40" s="21">
        <v>1</v>
      </c>
      <c r="D40" s="17">
        <v>44015</v>
      </c>
      <c r="E40" s="18">
        <v>0.75</v>
      </c>
      <c r="F40" s="20" t="s">
        <v>3996</v>
      </c>
      <c r="G40" s="18">
        <v>0.79166666666666663</v>
      </c>
      <c r="H40" s="16" t="s">
        <v>18</v>
      </c>
      <c r="I40" s="16" t="s">
        <v>3536</v>
      </c>
      <c r="J40" s="16" t="s">
        <v>216</v>
      </c>
      <c r="K40" s="16" t="s">
        <v>9</v>
      </c>
      <c r="L40" s="16" t="s">
        <v>181</v>
      </c>
      <c r="M40" s="16" t="s">
        <v>217</v>
      </c>
      <c r="N40" s="16" t="s">
        <v>218</v>
      </c>
      <c r="O40" s="16" t="str">
        <f>"0743635611"</f>
        <v>0743635611</v>
      </c>
    </row>
    <row r="41" spans="1:15" ht="39" hidden="1" customHeight="1">
      <c r="A41" s="21">
        <v>40</v>
      </c>
      <c r="B41" s="16" t="s">
        <v>219</v>
      </c>
      <c r="C41" s="21">
        <v>1</v>
      </c>
      <c r="D41" s="17">
        <v>44018</v>
      </c>
      <c r="E41" s="18">
        <v>0.72916666666666663</v>
      </c>
      <c r="F41" s="20" t="s">
        <v>3996</v>
      </c>
      <c r="G41" s="18">
        <v>0.77083333333333337</v>
      </c>
      <c r="H41" s="16" t="s">
        <v>115</v>
      </c>
      <c r="I41" s="16" t="s">
        <v>3540</v>
      </c>
      <c r="J41" s="16" t="s">
        <v>220</v>
      </c>
      <c r="K41" s="16" t="s">
        <v>9</v>
      </c>
      <c r="L41" s="16" t="s">
        <v>62</v>
      </c>
      <c r="M41" s="16" t="s">
        <v>221</v>
      </c>
      <c r="N41" s="16" t="s">
        <v>222</v>
      </c>
      <c r="O41" s="16" t="str">
        <f>"0664415451"</f>
        <v>0664415451</v>
      </c>
    </row>
    <row r="42" spans="1:15" ht="39" hidden="1" customHeight="1">
      <c r="A42" s="21">
        <v>41</v>
      </c>
      <c r="B42" s="16" t="s">
        <v>223</v>
      </c>
      <c r="C42" s="21">
        <v>1</v>
      </c>
      <c r="D42" s="17">
        <v>44019</v>
      </c>
      <c r="E42" s="18">
        <v>0.72916666666666663</v>
      </c>
      <c r="F42" s="20" t="s">
        <v>3996</v>
      </c>
      <c r="G42" s="18">
        <v>0.77083333333333337</v>
      </c>
      <c r="H42" s="16" t="s">
        <v>80</v>
      </c>
      <c r="I42" s="16" t="s">
        <v>3285</v>
      </c>
      <c r="J42" s="16" t="s">
        <v>150</v>
      </c>
      <c r="K42" s="16" t="s">
        <v>6</v>
      </c>
      <c r="L42" s="16" t="s">
        <v>224</v>
      </c>
      <c r="M42" s="16" t="s">
        <v>152</v>
      </c>
      <c r="N42" s="16" t="s">
        <v>153</v>
      </c>
      <c r="O42" s="16" t="str">
        <f>"0596655011"</f>
        <v>0596655011</v>
      </c>
    </row>
    <row r="43" spans="1:15" ht="39" hidden="1" customHeight="1">
      <c r="A43" s="21">
        <v>42</v>
      </c>
      <c r="B43" s="16" t="s">
        <v>225</v>
      </c>
      <c r="C43" s="21">
        <v>1</v>
      </c>
      <c r="D43" s="17">
        <v>44021</v>
      </c>
      <c r="E43" s="18">
        <v>0.72916666666666663</v>
      </c>
      <c r="F43" s="20" t="s">
        <v>3996</v>
      </c>
      <c r="G43" s="18">
        <v>0.77083333333333337</v>
      </c>
      <c r="H43" s="16" t="s">
        <v>117</v>
      </c>
      <c r="I43" s="16" t="s">
        <v>3534</v>
      </c>
      <c r="J43" s="16" t="s">
        <v>118</v>
      </c>
      <c r="K43" s="16" t="s">
        <v>6</v>
      </c>
      <c r="L43" s="16" t="s">
        <v>119</v>
      </c>
      <c r="M43" s="16" t="s">
        <v>120</v>
      </c>
      <c r="N43" s="16" t="s">
        <v>121</v>
      </c>
      <c r="O43" s="16" t="str">
        <f>"0117221110"</f>
        <v>0117221110</v>
      </c>
    </row>
    <row r="44" spans="1:15" ht="39" hidden="1" customHeight="1">
      <c r="A44" s="21">
        <v>43</v>
      </c>
      <c r="B44" s="16" t="s">
        <v>227</v>
      </c>
      <c r="C44" s="21">
        <v>1</v>
      </c>
      <c r="D44" s="17">
        <v>44021</v>
      </c>
      <c r="E44" s="18">
        <v>0.73958333333333337</v>
      </c>
      <c r="F44" s="20" t="s">
        <v>3996</v>
      </c>
      <c r="G44" s="18">
        <v>0.78125</v>
      </c>
      <c r="H44" s="16" t="s">
        <v>115</v>
      </c>
      <c r="I44" s="16" t="s">
        <v>3516</v>
      </c>
      <c r="J44" s="16" t="s">
        <v>228</v>
      </c>
      <c r="K44" s="16" t="s">
        <v>13</v>
      </c>
      <c r="L44" s="16" t="s">
        <v>229</v>
      </c>
      <c r="M44" s="16" t="s">
        <v>230</v>
      </c>
      <c r="N44" s="16" t="s">
        <v>231</v>
      </c>
      <c r="O44" s="16" t="str">
        <f>"0721535761"</f>
        <v>0721535761</v>
      </c>
    </row>
    <row r="45" spans="1:15" ht="39" hidden="1" customHeight="1">
      <c r="A45" s="21">
        <v>44</v>
      </c>
      <c r="B45" s="16" t="s">
        <v>232</v>
      </c>
      <c r="C45" s="21">
        <v>1</v>
      </c>
      <c r="D45" s="17">
        <v>44022</v>
      </c>
      <c r="E45" s="18">
        <v>0.75</v>
      </c>
      <c r="F45" s="20" t="s">
        <v>3996</v>
      </c>
      <c r="G45" s="18">
        <v>0.80208333333333337</v>
      </c>
      <c r="H45" s="16" t="s">
        <v>133</v>
      </c>
      <c r="I45" s="16" t="s">
        <v>3376</v>
      </c>
      <c r="J45" s="16" t="s">
        <v>480</v>
      </c>
      <c r="K45" s="16" t="s">
        <v>6</v>
      </c>
      <c r="L45" s="16" t="s">
        <v>233</v>
      </c>
      <c r="M45" s="16" t="s">
        <v>234</v>
      </c>
      <c r="N45" s="16" t="s">
        <v>235</v>
      </c>
      <c r="O45" s="16" t="str">
        <f>"0836222428"</f>
        <v>0836222428</v>
      </c>
    </row>
    <row r="46" spans="1:15" ht="39" hidden="1" customHeight="1">
      <c r="A46" s="21">
        <v>45</v>
      </c>
      <c r="B46" s="16" t="s">
        <v>236</v>
      </c>
      <c r="C46" s="21">
        <v>1</v>
      </c>
      <c r="D46" s="17">
        <v>44023</v>
      </c>
      <c r="E46" s="18">
        <v>0.54166666666666663</v>
      </c>
      <c r="F46" s="20" t="s">
        <v>3996</v>
      </c>
      <c r="G46" s="18">
        <v>0.70833333333333337</v>
      </c>
      <c r="H46" s="16" t="s">
        <v>110</v>
      </c>
      <c r="I46" s="16" t="s">
        <v>3317</v>
      </c>
      <c r="J46" s="16" t="s">
        <v>237</v>
      </c>
      <c r="K46" s="16" t="s">
        <v>6</v>
      </c>
      <c r="L46" s="16" t="s">
        <v>238</v>
      </c>
      <c r="M46" s="16" t="s">
        <v>239</v>
      </c>
      <c r="N46" s="16" t="s">
        <v>240</v>
      </c>
      <c r="O46" s="16" t="str">
        <f>"0534718331"</f>
        <v>0534718331</v>
      </c>
    </row>
    <row r="47" spans="1:15" ht="39" hidden="1" customHeight="1">
      <c r="A47" s="21">
        <v>46</v>
      </c>
      <c r="B47" s="16" t="s">
        <v>241</v>
      </c>
      <c r="C47" s="21">
        <v>1</v>
      </c>
      <c r="D47" s="17">
        <v>44026</v>
      </c>
      <c r="E47" s="18">
        <v>0.75</v>
      </c>
      <c r="F47" s="20" t="s">
        <v>3996</v>
      </c>
      <c r="G47" s="18">
        <v>0.8125</v>
      </c>
      <c r="H47" s="16" t="s">
        <v>29</v>
      </c>
      <c r="I47" s="16" t="s">
        <v>3543</v>
      </c>
      <c r="J47" s="16" t="s">
        <v>242</v>
      </c>
      <c r="K47" s="16" t="s">
        <v>6</v>
      </c>
      <c r="L47" s="16" t="s">
        <v>243</v>
      </c>
      <c r="M47" s="16" t="s">
        <v>244</v>
      </c>
      <c r="N47" s="16" t="s">
        <v>245</v>
      </c>
      <c r="O47" s="16" t="str">
        <f>"0565247115"</f>
        <v>0565247115</v>
      </c>
    </row>
    <row r="48" spans="1:15" ht="39" hidden="1" customHeight="1">
      <c r="A48" s="21">
        <v>47</v>
      </c>
      <c r="B48" s="16" t="s">
        <v>359</v>
      </c>
      <c r="C48" s="21">
        <v>1</v>
      </c>
      <c r="D48" s="17">
        <v>44026</v>
      </c>
      <c r="E48" s="18">
        <v>0.75</v>
      </c>
      <c r="F48" s="20" t="s">
        <v>3996</v>
      </c>
      <c r="G48" s="18">
        <v>0.79166666666666663</v>
      </c>
      <c r="H48" s="16" t="s">
        <v>67</v>
      </c>
      <c r="I48" s="16" t="s">
        <v>3484</v>
      </c>
      <c r="J48" s="16" t="s">
        <v>360</v>
      </c>
      <c r="K48" s="16" t="s">
        <v>9</v>
      </c>
      <c r="L48" s="16" t="s">
        <v>155</v>
      </c>
      <c r="M48" s="16" t="s">
        <v>361</v>
      </c>
      <c r="N48" s="16" t="s">
        <v>156</v>
      </c>
      <c r="O48" s="16" t="str">
        <f>"0358034581"</f>
        <v>0358034581</v>
      </c>
    </row>
    <row r="49" spans="1:15" ht="39" hidden="1" customHeight="1">
      <c r="A49" s="21">
        <v>48</v>
      </c>
      <c r="B49" s="16" t="s">
        <v>246</v>
      </c>
      <c r="C49" s="21">
        <v>1</v>
      </c>
      <c r="D49" s="17">
        <v>44027</v>
      </c>
      <c r="E49" s="18">
        <v>0.72916666666666663</v>
      </c>
      <c r="F49" s="20" t="s">
        <v>3996</v>
      </c>
      <c r="G49" s="18">
        <v>0.77083333333333337</v>
      </c>
      <c r="H49" s="16" t="s">
        <v>115</v>
      </c>
      <c r="I49" s="16" t="s">
        <v>3455</v>
      </c>
      <c r="J49" s="16" t="s">
        <v>247</v>
      </c>
      <c r="K49" s="16" t="s">
        <v>6</v>
      </c>
      <c r="L49" s="16" t="s">
        <v>248</v>
      </c>
      <c r="M49" s="16" t="s">
        <v>249</v>
      </c>
      <c r="N49" s="16" t="s">
        <v>250</v>
      </c>
      <c r="O49" s="16" t="str">
        <f>"0728042551"</f>
        <v>0728042551</v>
      </c>
    </row>
    <row r="50" spans="1:15" ht="39" hidden="1" customHeight="1">
      <c r="A50" s="21">
        <v>49</v>
      </c>
      <c r="B50" s="16" t="s">
        <v>251</v>
      </c>
      <c r="C50" s="21">
        <v>1</v>
      </c>
      <c r="D50" s="17">
        <v>44028</v>
      </c>
      <c r="E50" s="18">
        <v>0.71875</v>
      </c>
      <c r="F50" s="20" t="s">
        <v>3996</v>
      </c>
      <c r="G50" s="18">
        <v>0.76041666666666663</v>
      </c>
      <c r="H50" s="16" t="s">
        <v>110</v>
      </c>
      <c r="I50" s="16" t="s">
        <v>3354</v>
      </c>
      <c r="J50" s="16" t="s">
        <v>206</v>
      </c>
      <c r="K50" s="16" t="s">
        <v>9</v>
      </c>
      <c r="L50" s="16" t="s">
        <v>252</v>
      </c>
      <c r="M50" s="16" t="s">
        <v>208</v>
      </c>
      <c r="N50" s="16" t="s">
        <v>209</v>
      </c>
      <c r="O50" s="16" t="str">
        <f>"0538385000"</f>
        <v>0538385000</v>
      </c>
    </row>
    <row r="51" spans="1:15" ht="39" hidden="1" customHeight="1">
      <c r="A51" s="21">
        <v>50</v>
      </c>
      <c r="B51" s="16" t="s">
        <v>253</v>
      </c>
      <c r="C51" s="21">
        <v>1</v>
      </c>
      <c r="D51" s="17">
        <v>44028</v>
      </c>
      <c r="E51" s="18">
        <v>0.75</v>
      </c>
      <c r="F51" s="20" t="s">
        <v>3996</v>
      </c>
      <c r="G51" s="18">
        <v>0.79166666666666663</v>
      </c>
      <c r="H51" s="16" t="s">
        <v>67</v>
      </c>
      <c r="I51" s="16" t="s">
        <v>3525</v>
      </c>
      <c r="J51" s="16" t="s">
        <v>254</v>
      </c>
      <c r="K51" s="16" t="s">
        <v>9</v>
      </c>
      <c r="L51" s="16" t="s">
        <v>255</v>
      </c>
      <c r="M51" s="16" t="s">
        <v>256</v>
      </c>
      <c r="N51" s="16" t="s">
        <v>257</v>
      </c>
      <c r="O51" s="16" t="str">
        <f>"0423143111"</f>
        <v>0423143111</v>
      </c>
    </row>
    <row r="52" spans="1:15" ht="39" hidden="1" customHeight="1">
      <c r="A52" s="21">
        <v>51</v>
      </c>
      <c r="B52" s="16" t="s">
        <v>258</v>
      </c>
      <c r="C52" s="21">
        <v>1</v>
      </c>
      <c r="D52" s="17">
        <v>44028</v>
      </c>
      <c r="E52" s="18">
        <v>0.66666666666666663</v>
      </c>
      <c r="F52" s="20" t="s">
        <v>3996</v>
      </c>
      <c r="G52" s="18">
        <v>0.70833333333333337</v>
      </c>
      <c r="H52" s="16" t="s">
        <v>34</v>
      </c>
      <c r="I52" s="16" t="s">
        <v>3288</v>
      </c>
      <c r="J52" s="16" t="s">
        <v>211</v>
      </c>
      <c r="K52" s="16" t="s">
        <v>9</v>
      </c>
      <c r="L52" s="16" t="s">
        <v>259</v>
      </c>
      <c r="M52" s="16" t="s">
        <v>260</v>
      </c>
      <c r="N52" s="16" t="s">
        <v>261</v>
      </c>
      <c r="O52" s="16" t="str">
        <f>"0448443492"</f>
        <v>0448443492</v>
      </c>
    </row>
    <row r="53" spans="1:15" ht="39" hidden="1" customHeight="1">
      <c r="A53" s="21">
        <v>52</v>
      </c>
      <c r="B53" s="16" t="s">
        <v>262</v>
      </c>
      <c r="C53" s="21">
        <v>1</v>
      </c>
      <c r="D53" s="17">
        <v>44031</v>
      </c>
      <c r="E53" s="18">
        <v>0.5</v>
      </c>
      <c r="F53" s="20" t="s">
        <v>3996</v>
      </c>
      <c r="G53" s="18">
        <v>0.54166666666666663</v>
      </c>
      <c r="H53" s="16" t="s">
        <v>67</v>
      </c>
      <c r="I53" s="16" t="s">
        <v>3542</v>
      </c>
      <c r="J53" s="16" t="s">
        <v>263</v>
      </c>
      <c r="K53" s="16" t="s">
        <v>13</v>
      </c>
      <c r="L53" s="16" t="s">
        <v>264</v>
      </c>
      <c r="M53" s="16" t="s">
        <v>265</v>
      </c>
      <c r="N53" s="16" t="s">
        <v>266</v>
      </c>
      <c r="O53" s="16" t="str">
        <f>"0334160181"</f>
        <v>0334160181</v>
      </c>
    </row>
    <row r="54" spans="1:15" ht="39" hidden="1" customHeight="1">
      <c r="A54" s="21">
        <v>53</v>
      </c>
      <c r="B54" s="16" t="s">
        <v>268</v>
      </c>
      <c r="C54" s="21">
        <v>1</v>
      </c>
      <c r="D54" s="17">
        <v>44033</v>
      </c>
      <c r="E54" s="18">
        <v>0.72916666666666663</v>
      </c>
      <c r="F54" s="20" t="s">
        <v>3996</v>
      </c>
      <c r="G54" s="18">
        <v>0.77083333333333337</v>
      </c>
      <c r="H54" s="16" t="s">
        <v>67</v>
      </c>
      <c r="I54" s="16" t="s">
        <v>3384</v>
      </c>
      <c r="J54" s="16" t="s">
        <v>269</v>
      </c>
      <c r="K54" s="16" t="s">
        <v>9</v>
      </c>
      <c r="L54" s="16" t="s">
        <v>270</v>
      </c>
      <c r="M54" s="16" t="s">
        <v>271</v>
      </c>
      <c r="N54" s="16" t="s">
        <v>272</v>
      </c>
      <c r="O54" s="16" t="str">
        <f>"0339793611"</f>
        <v>0339793611</v>
      </c>
    </row>
    <row r="55" spans="1:15" ht="39" hidden="1" customHeight="1">
      <c r="A55" s="21">
        <v>54</v>
      </c>
      <c r="B55" s="16" t="s">
        <v>273</v>
      </c>
      <c r="C55" s="21">
        <v>1</v>
      </c>
      <c r="D55" s="17">
        <v>44034</v>
      </c>
      <c r="E55" s="18">
        <v>0.72916666666666663</v>
      </c>
      <c r="F55" s="20" t="s">
        <v>3996</v>
      </c>
      <c r="G55" s="18">
        <v>0.77083333333333337</v>
      </c>
      <c r="H55" s="16" t="s">
        <v>25</v>
      </c>
      <c r="I55" s="16" t="s">
        <v>3309</v>
      </c>
      <c r="J55" s="16" t="s">
        <v>274</v>
      </c>
      <c r="K55" s="16" t="s">
        <v>9</v>
      </c>
      <c r="L55" s="16" t="s">
        <v>275</v>
      </c>
      <c r="M55" s="16" t="s">
        <v>87</v>
      </c>
      <c r="N55" s="16" t="s">
        <v>88</v>
      </c>
      <c r="O55" s="16" t="str">
        <f>"0479638111"</f>
        <v>0479638111</v>
      </c>
    </row>
    <row r="56" spans="1:15" ht="39" hidden="1" customHeight="1">
      <c r="A56" s="21">
        <v>55</v>
      </c>
      <c r="B56" s="16" t="s">
        <v>314</v>
      </c>
      <c r="C56" s="21">
        <v>1</v>
      </c>
      <c r="D56" s="17">
        <v>44034</v>
      </c>
      <c r="E56" s="18">
        <v>0.71875</v>
      </c>
      <c r="F56" s="20" t="s">
        <v>3996</v>
      </c>
      <c r="G56" s="18">
        <v>0.76041666666666663</v>
      </c>
      <c r="H56" s="16" t="s">
        <v>110</v>
      </c>
      <c r="I56" s="16" t="s">
        <v>3289</v>
      </c>
      <c r="J56" s="16" t="s">
        <v>315</v>
      </c>
      <c r="K56" s="16" t="s">
        <v>13</v>
      </c>
      <c r="L56" s="16" t="s">
        <v>316</v>
      </c>
      <c r="M56" s="16" t="s">
        <v>317</v>
      </c>
      <c r="N56" s="16" t="s">
        <v>318</v>
      </c>
      <c r="O56" s="16" t="str">
        <f>"0534352618"</f>
        <v>0534352618</v>
      </c>
    </row>
    <row r="57" spans="1:15" ht="39" hidden="1" customHeight="1">
      <c r="A57" s="21">
        <v>56</v>
      </c>
      <c r="B57" s="16" t="s">
        <v>276</v>
      </c>
      <c r="C57" s="21">
        <v>1</v>
      </c>
      <c r="D57" s="17">
        <v>44039</v>
      </c>
      <c r="E57" s="18">
        <v>0.66666666666666663</v>
      </c>
      <c r="F57" s="20" t="s">
        <v>3996</v>
      </c>
      <c r="G57" s="18">
        <v>0.70833333333333337</v>
      </c>
      <c r="H57" s="16" t="s">
        <v>29</v>
      </c>
      <c r="I57" s="16" t="s">
        <v>3316</v>
      </c>
      <c r="J57" s="16" t="s">
        <v>30</v>
      </c>
      <c r="K57" s="16" t="s">
        <v>9</v>
      </c>
      <c r="L57" s="16" t="s">
        <v>277</v>
      </c>
      <c r="M57" s="16" t="s">
        <v>31</v>
      </c>
      <c r="N57" s="16" t="s">
        <v>32</v>
      </c>
      <c r="O57" s="16" t="str">
        <f>"0526116261"</f>
        <v>0526116261</v>
      </c>
    </row>
    <row r="58" spans="1:15" ht="39" hidden="1" customHeight="1">
      <c r="A58" s="21">
        <v>57</v>
      </c>
      <c r="B58" s="16" t="s">
        <v>278</v>
      </c>
      <c r="C58" s="21">
        <v>1</v>
      </c>
      <c r="D58" s="17">
        <v>44040</v>
      </c>
      <c r="E58" s="18">
        <v>0.75</v>
      </c>
      <c r="F58" s="20" t="s">
        <v>3996</v>
      </c>
      <c r="G58" s="18">
        <v>0.79166666666666663</v>
      </c>
      <c r="H58" s="16" t="s">
        <v>67</v>
      </c>
      <c r="I58" s="16" t="s">
        <v>3484</v>
      </c>
      <c r="J58" s="16" t="s">
        <v>154</v>
      </c>
      <c r="K58" s="16" t="s">
        <v>6</v>
      </c>
      <c r="L58" s="16" t="s">
        <v>279</v>
      </c>
      <c r="M58" s="16" t="s">
        <v>280</v>
      </c>
      <c r="N58" s="16" t="s">
        <v>156</v>
      </c>
      <c r="O58" s="16" t="str">
        <f>"0358034581"</f>
        <v>0358034581</v>
      </c>
    </row>
    <row r="59" spans="1:15" ht="39" hidden="1" customHeight="1">
      <c r="A59" s="21">
        <v>58</v>
      </c>
      <c r="B59" s="16" t="s">
        <v>281</v>
      </c>
      <c r="C59" s="21">
        <v>1</v>
      </c>
      <c r="D59" s="17">
        <v>44040</v>
      </c>
      <c r="E59" s="18">
        <v>0.75</v>
      </c>
      <c r="F59" s="20" t="s">
        <v>3996</v>
      </c>
      <c r="G59" s="18">
        <v>0.79166666666666663</v>
      </c>
      <c r="H59" s="16" t="s">
        <v>282</v>
      </c>
      <c r="I59" s="16" t="s">
        <v>283</v>
      </c>
      <c r="J59" s="16" t="s">
        <v>284</v>
      </c>
      <c r="K59" s="16" t="s">
        <v>9</v>
      </c>
      <c r="L59" s="16" t="s">
        <v>285</v>
      </c>
      <c r="M59" s="16" t="s">
        <v>283</v>
      </c>
      <c r="N59" s="16" t="s">
        <v>286</v>
      </c>
      <c r="O59" s="16" t="str">
        <f>"0229233311"</f>
        <v>0229233311</v>
      </c>
    </row>
    <row r="60" spans="1:15" ht="39" hidden="1" customHeight="1">
      <c r="A60" s="21">
        <v>59</v>
      </c>
      <c r="B60" s="16" t="s">
        <v>287</v>
      </c>
      <c r="C60" s="21">
        <v>1</v>
      </c>
      <c r="D60" s="17">
        <v>44040</v>
      </c>
      <c r="E60" s="18">
        <v>0.75</v>
      </c>
      <c r="F60" s="20" t="s">
        <v>3996</v>
      </c>
      <c r="G60" s="18">
        <v>0.79166666666666663</v>
      </c>
      <c r="H60" s="16" t="s">
        <v>25</v>
      </c>
      <c r="I60" s="16" t="s">
        <v>3294</v>
      </c>
      <c r="J60" s="16" t="s">
        <v>171</v>
      </c>
      <c r="K60" s="16" t="s">
        <v>6</v>
      </c>
      <c r="L60" s="16" t="s">
        <v>172</v>
      </c>
      <c r="M60" s="16" t="s">
        <v>173</v>
      </c>
      <c r="N60" s="16" t="s">
        <v>174</v>
      </c>
      <c r="O60" s="16" t="str">
        <f>"0470922211"</f>
        <v>0470922211</v>
      </c>
    </row>
    <row r="61" spans="1:15" ht="39" hidden="1" customHeight="1">
      <c r="A61" s="21">
        <v>60</v>
      </c>
      <c r="B61" s="16" t="s">
        <v>288</v>
      </c>
      <c r="C61" s="21">
        <v>1</v>
      </c>
      <c r="D61" s="17">
        <v>44040</v>
      </c>
      <c r="E61" s="18">
        <v>0.5625</v>
      </c>
      <c r="F61" s="20" t="s">
        <v>3996</v>
      </c>
      <c r="G61" s="18">
        <v>0.60416666666666663</v>
      </c>
      <c r="H61" s="16" t="s">
        <v>25</v>
      </c>
      <c r="I61" s="16" t="s">
        <v>3294</v>
      </c>
      <c r="J61" s="16" t="s">
        <v>171</v>
      </c>
      <c r="K61" s="16" t="s">
        <v>6</v>
      </c>
      <c r="L61" s="16" t="s">
        <v>172</v>
      </c>
      <c r="M61" s="16" t="s">
        <v>173</v>
      </c>
      <c r="N61" s="16" t="s">
        <v>174</v>
      </c>
      <c r="O61" s="16" t="str">
        <f>"0470922211"</f>
        <v>0470922211</v>
      </c>
    </row>
    <row r="62" spans="1:15" ht="39" hidden="1" customHeight="1">
      <c r="A62" s="21">
        <v>61</v>
      </c>
      <c r="B62" s="16" t="s">
        <v>289</v>
      </c>
      <c r="C62" s="21">
        <v>1</v>
      </c>
      <c r="D62" s="17">
        <v>44042</v>
      </c>
      <c r="E62" s="18">
        <v>0.75</v>
      </c>
      <c r="F62" s="20" t="s">
        <v>3996</v>
      </c>
      <c r="G62" s="18">
        <v>0.8125</v>
      </c>
      <c r="H62" s="16" t="s">
        <v>29</v>
      </c>
      <c r="I62" s="16" t="s">
        <v>3452</v>
      </c>
      <c r="J62" s="16" t="s">
        <v>290</v>
      </c>
      <c r="K62" s="16" t="s">
        <v>6</v>
      </c>
      <c r="L62" s="16" t="s">
        <v>291</v>
      </c>
      <c r="M62" s="16" t="s">
        <v>292</v>
      </c>
      <c r="N62" s="16" t="s">
        <v>293</v>
      </c>
      <c r="O62" s="16" t="str">
        <f>"0586721211"</f>
        <v>0586721211</v>
      </c>
    </row>
    <row r="63" spans="1:15" ht="39" hidden="1" customHeight="1">
      <c r="A63" s="21">
        <v>62</v>
      </c>
      <c r="B63" s="16" t="s">
        <v>319</v>
      </c>
      <c r="C63" s="21">
        <v>1</v>
      </c>
      <c r="D63" s="17">
        <v>44043</v>
      </c>
      <c r="E63" s="18">
        <v>0.73958333333333337</v>
      </c>
      <c r="F63" s="20" t="s">
        <v>3996</v>
      </c>
      <c r="G63" s="18">
        <v>0.79166666666666663</v>
      </c>
      <c r="H63" s="16" t="s">
        <v>298</v>
      </c>
      <c r="I63" s="16" t="s">
        <v>3538</v>
      </c>
      <c r="J63" s="16" t="s">
        <v>320</v>
      </c>
      <c r="K63" s="16" t="s">
        <v>9</v>
      </c>
      <c r="L63" s="16" t="s">
        <v>321</v>
      </c>
      <c r="M63" s="16" t="s">
        <v>322</v>
      </c>
      <c r="N63" s="16" t="s">
        <v>323</v>
      </c>
      <c r="O63" s="16" t="str">
        <f>"0886317151"</f>
        <v>0886317151</v>
      </c>
    </row>
    <row r="64" spans="1:15" ht="39" hidden="1" customHeight="1">
      <c r="A64" s="21">
        <v>63</v>
      </c>
      <c r="B64" s="16" t="s">
        <v>327</v>
      </c>
      <c r="C64" s="21">
        <v>1</v>
      </c>
      <c r="D64" s="17">
        <v>44043</v>
      </c>
      <c r="E64" s="18">
        <v>0.72916666666666663</v>
      </c>
      <c r="F64" s="20" t="s">
        <v>3996</v>
      </c>
      <c r="G64" s="18">
        <v>0.77083333333333337</v>
      </c>
      <c r="H64" s="16" t="s">
        <v>117</v>
      </c>
      <c r="I64" s="16" t="s">
        <v>3534</v>
      </c>
      <c r="J64" s="16" t="s">
        <v>328</v>
      </c>
      <c r="K64" s="16" t="s">
        <v>6</v>
      </c>
      <c r="L64" s="16" t="s">
        <v>119</v>
      </c>
      <c r="M64" s="16" t="s">
        <v>158</v>
      </c>
      <c r="N64" s="16" t="s">
        <v>121</v>
      </c>
      <c r="O64" s="16" t="str">
        <f>"0117221110"</f>
        <v>0117221110</v>
      </c>
    </row>
    <row r="65" spans="1:15" ht="39" hidden="1" customHeight="1">
      <c r="A65" s="21">
        <v>64</v>
      </c>
      <c r="B65" s="16" t="s">
        <v>294</v>
      </c>
      <c r="C65" s="21">
        <v>1</v>
      </c>
      <c r="D65" s="17">
        <v>44047</v>
      </c>
      <c r="E65" s="18">
        <v>0.72916666666666663</v>
      </c>
      <c r="F65" s="20" t="s">
        <v>3996</v>
      </c>
      <c r="G65" s="18">
        <v>0.77083333333333337</v>
      </c>
      <c r="H65" s="16" t="s">
        <v>117</v>
      </c>
      <c r="I65" s="16" t="s">
        <v>3534</v>
      </c>
      <c r="J65" s="16" t="s">
        <v>295</v>
      </c>
      <c r="K65" s="16" t="s">
        <v>6</v>
      </c>
      <c r="L65" s="16" t="s">
        <v>119</v>
      </c>
      <c r="M65" s="16" t="s">
        <v>158</v>
      </c>
      <c r="N65" s="16" t="s">
        <v>121</v>
      </c>
      <c r="O65" s="16" t="str">
        <f>"0117221110"</f>
        <v>0117221110</v>
      </c>
    </row>
    <row r="66" spans="1:15" ht="39" hidden="1" customHeight="1">
      <c r="A66" s="21">
        <v>65</v>
      </c>
      <c r="B66" s="16" t="s">
        <v>362</v>
      </c>
      <c r="C66" s="21">
        <v>1</v>
      </c>
      <c r="D66" s="17">
        <v>44049</v>
      </c>
      <c r="E66" s="18">
        <v>0.72916666666666663</v>
      </c>
      <c r="F66" s="20" t="s">
        <v>3996</v>
      </c>
      <c r="G66" s="18">
        <v>0.77083333333333337</v>
      </c>
      <c r="H66" s="16" t="s">
        <v>38</v>
      </c>
      <c r="I66" s="16" t="s">
        <v>3314</v>
      </c>
      <c r="J66" s="16" t="s">
        <v>363</v>
      </c>
      <c r="K66" s="16" t="s">
        <v>13</v>
      </c>
      <c r="L66" s="16" t="s">
        <v>364</v>
      </c>
      <c r="M66" s="16" t="s">
        <v>365</v>
      </c>
      <c r="N66" s="16" t="s">
        <v>366</v>
      </c>
      <c r="O66" s="16" t="str">
        <f>"0727773773"</f>
        <v>0727773773</v>
      </c>
    </row>
    <row r="67" spans="1:15" ht="39" hidden="1" customHeight="1">
      <c r="A67" s="21">
        <v>66</v>
      </c>
      <c r="B67" s="16" t="s">
        <v>329</v>
      </c>
      <c r="C67" s="21">
        <v>1</v>
      </c>
      <c r="D67" s="17">
        <v>44063</v>
      </c>
      <c r="E67" s="18">
        <v>0.71875</v>
      </c>
      <c r="F67" s="20" t="s">
        <v>3996</v>
      </c>
      <c r="G67" s="18">
        <v>0.76041666666666663</v>
      </c>
      <c r="H67" s="16" t="s">
        <v>110</v>
      </c>
      <c r="I67" s="16" t="s">
        <v>3354</v>
      </c>
      <c r="J67" s="16" t="s">
        <v>206</v>
      </c>
      <c r="K67" s="16" t="s">
        <v>6</v>
      </c>
      <c r="L67" s="16" t="s">
        <v>330</v>
      </c>
      <c r="M67" s="16" t="s">
        <v>208</v>
      </c>
      <c r="N67" s="16" t="s">
        <v>209</v>
      </c>
      <c r="O67" s="16" t="str">
        <f>"0538385000"</f>
        <v>0538385000</v>
      </c>
    </row>
    <row r="68" spans="1:15" ht="39" hidden="1" customHeight="1">
      <c r="A68" s="21">
        <v>67</v>
      </c>
      <c r="B68" s="16" t="s">
        <v>331</v>
      </c>
      <c r="C68" s="21">
        <v>1</v>
      </c>
      <c r="D68" s="17">
        <v>44063</v>
      </c>
      <c r="E68" s="18">
        <v>0.75</v>
      </c>
      <c r="F68" s="20" t="s">
        <v>3996</v>
      </c>
      <c r="G68" s="18">
        <v>0.79166666666666663</v>
      </c>
      <c r="H68" s="16" t="s">
        <v>34</v>
      </c>
      <c r="I68" s="16" t="s">
        <v>3291</v>
      </c>
      <c r="J68" s="16" t="s">
        <v>332</v>
      </c>
      <c r="K68" s="16" t="s">
        <v>13</v>
      </c>
      <c r="L68" s="16" t="s">
        <v>333</v>
      </c>
      <c r="M68" s="16" t="s">
        <v>334</v>
      </c>
      <c r="N68" s="16" t="s">
        <v>335</v>
      </c>
      <c r="O68" s="16" t="str">
        <f>"0452218300"</f>
        <v>0452218300</v>
      </c>
    </row>
    <row r="69" spans="1:15" ht="39" hidden="1" customHeight="1">
      <c r="A69" s="21">
        <v>68</v>
      </c>
      <c r="B69" s="16" t="s">
        <v>296</v>
      </c>
      <c r="C69" s="21">
        <v>1</v>
      </c>
      <c r="D69" s="17">
        <v>44064</v>
      </c>
      <c r="E69" s="18">
        <v>0.73958333333333337</v>
      </c>
      <c r="F69" s="20" t="s">
        <v>3996</v>
      </c>
      <c r="G69" s="18">
        <v>0.8125</v>
      </c>
      <c r="H69" s="16" t="s">
        <v>29</v>
      </c>
      <c r="I69" s="16" t="s">
        <v>3452</v>
      </c>
      <c r="J69" s="16" t="s">
        <v>681</v>
      </c>
      <c r="K69" s="16" t="s">
        <v>9</v>
      </c>
      <c r="L69" s="16" t="s">
        <v>109</v>
      </c>
      <c r="M69" s="16" t="s">
        <v>292</v>
      </c>
      <c r="N69" s="16" t="s">
        <v>293</v>
      </c>
      <c r="O69" s="16" t="str">
        <f>"0586721211"</f>
        <v>0586721211</v>
      </c>
    </row>
    <row r="70" spans="1:15" ht="39" hidden="1" customHeight="1">
      <c r="A70" s="21">
        <v>69</v>
      </c>
      <c r="B70" s="16" t="s">
        <v>336</v>
      </c>
      <c r="C70" s="21">
        <v>1</v>
      </c>
      <c r="D70" s="17">
        <v>44064</v>
      </c>
      <c r="E70" s="18">
        <v>0.75</v>
      </c>
      <c r="F70" s="20" t="s">
        <v>3996</v>
      </c>
      <c r="G70" s="18">
        <v>0.79166666666666663</v>
      </c>
      <c r="H70" s="16" t="s">
        <v>25</v>
      </c>
      <c r="I70" s="16" t="s">
        <v>3294</v>
      </c>
      <c r="J70" s="16" t="s">
        <v>171</v>
      </c>
      <c r="K70" s="16" t="s">
        <v>6</v>
      </c>
      <c r="L70" s="16" t="s">
        <v>337</v>
      </c>
      <c r="M70" s="16" t="s">
        <v>173</v>
      </c>
      <c r="N70" s="16" t="s">
        <v>174</v>
      </c>
      <c r="O70" s="16" t="str">
        <f>"0470922211"</f>
        <v>0470922211</v>
      </c>
    </row>
    <row r="71" spans="1:15" ht="39" hidden="1" customHeight="1">
      <c r="A71" s="21">
        <v>70</v>
      </c>
      <c r="B71" s="16" t="s">
        <v>367</v>
      </c>
      <c r="C71" s="21">
        <v>1</v>
      </c>
      <c r="D71" s="17">
        <v>44070</v>
      </c>
      <c r="E71" s="18">
        <v>0.72916666666666663</v>
      </c>
      <c r="F71" s="20" t="s">
        <v>3996</v>
      </c>
      <c r="G71" s="18">
        <v>0.79166666666666663</v>
      </c>
      <c r="H71" s="16" t="s">
        <v>368</v>
      </c>
      <c r="I71" s="16" t="s">
        <v>3515</v>
      </c>
      <c r="J71" s="16" t="s">
        <v>369</v>
      </c>
      <c r="K71" s="16" t="s">
        <v>9</v>
      </c>
      <c r="L71" s="16" t="s">
        <v>109</v>
      </c>
      <c r="M71" s="16" t="s">
        <v>370</v>
      </c>
      <c r="N71" s="16" t="s">
        <v>371</v>
      </c>
      <c r="O71" s="16" t="str">
        <f>"0555224111"</f>
        <v>0555224111</v>
      </c>
    </row>
    <row r="72" spans="1:15" ht="39" hidden="1" customHeight="1">
      <c r="A72" s="21">
        <v>71</v>
      </c>
      <c r="B72" s="16" t="s">
        <v>372</v>
      </c>
      <c r="C72" s="21">
        <v>1</v>
      </c>
      <c r="D72" s="17">
        <v>44077</v>
      </c>
      <c r="E72" s="18">
        <v>0.72916666666666663</v>
      </c>
      <c r="F72" s="20" t="s">
        <v>3996</v>
      </c>
      <c r="G72" s="18">
        <v>0.77083333333333337</v>
      </c>
      <c r="H72" s="16" t="s">
        <v>42</v>
      </c>
      <c r="I72" s="16" t="s">
        <v>3302</v>
      </c>
      <c r="J72" s="16" t="s">
        <v>43</v>
      </c>
      <c r="K72" s="16" t="s">
        <v>13</v>
      </c>
      <c r="L72" s="16" t="s">
        <v>373</v>
      </c>
      <c r="M72" s="16" t="s">
        <v>374</v>
      </c>
      <c r="N72" s="16" t="s">
        <v>375</v>
      </c>
      <c r="O72" s="16" t="str">
        <f>"09089107884"</f>
        <v>09089107884</v>
      </c>
    </row>
    <row r="73" spans="1:15" ht="39" hidden="1" customHeight="1">
      <c r="A73" s="21">
        <v>72</v>
      </c>
      <c r="B73" s="16" t="s">
        <v>297</v>
      </c>
      <c r="C73" s="21">
        <v>1</v>
      </c>
      <c r="D73" s="17">
        <v>44078</v>
      </c>
      <c r="E73" s="18">
        <v>0.72916666666666663</v>
      </c>
      <c r="F73" s="20" t="s">
        <v>3996</v>
      </c>
      <c r="G73" s="18">
        <v>0.79166666666666663</v>
      </c>
      <c r="H73" s="16" t="s">
        <v>298</v>
      </c>
      <c r="I73" s="16" t="s">
        <v>3541</v>
      </c>
      <c r="J73" s="16" t="s">
        <v>299</v>
      </c>
      <c r="K73" s="16" t="s">
        <v>9</v>
      </c>
      <c r="L73" s="16" t="s">
        <v>109</v>
      </c>
      <c r="M73" s="16" t="s">
        <v>300</v>
      </c>
      <c r="N73" s="16" t="s">
        <v>301</v>
      </c>
      <c r="O73" s="16" t="str">
        <f>"09075715635"</f>
        <v>09075715635</v>
      </c>
    </row>
    <row r="74" spans="1:15" ht="39" hidden="1" customHeight="1">
      <c r="A74" s="21">
        <v>73</v>
      </c>
      <c r="B74" s="16" t="s">
        <v>376</v>
      </c>
      <c r="C74" s="21">
        <v>1</v>
      </c>
      <c r="D74" s="17">
        <v>44078</v>
      </c>
      <c r="E74" s="18">
        <v>0.73958333333333337</v>
      </c>
      <c r="F74" s="20" t="s">
        <v>3996</v>
      </c>
      <c r="G74" s="18">
        <v>0.78125</v>
      </c>
      <c r="H74" s="16" t="s">
        <v>115</v>
      </c>
      <c r="I74" s="16" t="s">
        <v>3540</v>
      </c>
      <c r="J74" s="16" t="s">
        <v>377</v>
      </c>
      <c r="K74" s="16" t="s">
        <v>6</v>
      </c>
      <c r="L74" s="16" t="s">
        <v>62</v>
      </c>
      <c r="M74" s="16" t="s">
        <v>378</v>
      </c>
      <c r="N74" s="16" t="s">
        <v>222</v>
      </c>
      <c r="O74" s="16" t="str">
        <f>"0664415451"</f>
        <v>0664415451</v>
      </c>
    </row>
    <row r="75" spans="1:15" ht="39" hidden="1" customHeight="1">
      <c r="A75" s="21">
        <v>74</v>
      </c>
      <c r="B75" s="16" t="s">
        <v>379</v>
      </c>
      <c r="C75" s="21">
        <v>1</v>
      </c>
      <c r="D75" s="17">
        <v>44084</v>
      </c>
      <c r="E75" s="18">
        <v>0.75</v>
      </c>
      <c r="F75" s="20" t="s">
        <v>3996</v>
      </c>
      <c r="G75" s="18">
        <v>0.79166666666666663</v>
      </c>
      <c r="H75" s="16" t="s">
        <v>380</v>
      </c>
      <c r="I75" s="16" t="s">
        <v>3473</v>
      </c>
      <c r="J75" s="16" t="s">
        <v>381</v>
      </c>
      <c r="K75" s="16" t="s">
        <v>6</v>
      </c>
      <c r="L75" s="16" t="s">
        <v>382</v>
      </c>
      <c r="M75" s="16" t="s">
        <v>383</v>
      </c>
      <c r="N75" s="16" t="s">
        <v>384</v>
      </c>
      <c r="O75" s="16" t="str">
        <f>"0762652058"</f>
        <v>0762652058</v>
      </c>
    </row>
    <row r="76" spans="1:15" ht="39" hidden="1" customHeight="1">
      <c r="A76" s="21">
        <v>75</v>
      </c>
      <c r="B76" s="16" t="s">
        <v>386</v>
      </c>
      <c r="C76" s="21">
        <v>1</v>
      </c>
      <c r="D76" s="17">
        <v>44084</v>
      </c>
      <c r="E76" s="18">
        <v>0.72916666666666663</v>
      </c>
      <c r="F76" s="20" t="s">
        <v>3996</v>
      </c>
      <c r="G76" s="18">
        <v>0.77083333333333337</v>
      </c>
      <c r="H76" s="16" t="s">
        <v>129</v>
      </c>
      <c r="I76" s="16" t="s">
        <v>130</v>
      </c>
      <c r="J76" s="16" t="s">
        <v>131</v>
      </c>
      <c r="K76" s="16" t="s">
        <v>13</v>
      </c>
      <c r="L76" s="16" t="s">
        <v>387</v>
      </c>
      <c r="M76" s="16" t="s">
        <v>356</v>
      </c>
      <c r="N76" s="16" t="s">
        <v>357</v>
      </c>
      <c r="O76" s="16" t="str">
        <f>"0975467454"</f>
        <v>0975467454</v>
      </c>
    </row>
    <row r="77" spans="1:15" ht="39" hidden="1" customHeight="1">
      <c r="A77" s="21">
        <v>76</v>
      </c>
      <c r="B77" s="16" t="s">
        <v>385</v>
      </c>
      <c r="C77" s="21">
        <v>1</v>
      </c>
      <c r="D77" s="17">
        <v>44084</v>
      </c>
      <c r="E77" s="18">
        <v>0.72916666666666663</v>
      </c>
      <c r="F77" s="20" t="s">
        <v>3996</v>
      </c>
      <c r="G77" s="18">
        <v>0.77083333333333337</v>
      </c>
      <c r="H77" s="16" t="s">
        <v>117</v>
      </c>
      <c r="I77" s="16" t="s">
        <v>3534</v>
      </c>
      <c r="J77" s="16" t="s">
        <v>157</v>
      </c>
      <c r="K77" s="16" t="s">
        <v>6</v>
      </c>
      <c r="L77" s="16" t="s">
        <v>119</v>
      </c>
      <c r="M77" s="16" t="s">
        <v>158</v>
      </c>
      <c r="N77" s="16" t="s">
        <v>121</v>
      </c>
      <c r="O77" s="16" t="str">
        <f>"0117221110"</f>
        <v>0117221110</v>
      </c>
    </row>
    <row r="78" spans="1:15" ht="39" hidden="1" customHeight="1">
      <c r="A78" s="21">
        <v>77</v>
      </c>
      <c r="B78" s="16" t="s">
        <v>338</v>
      </c>
      <c r="C78" s="21">
        <v>2</v>
      </c>
      <c r="D78" s="17">
        <v>44085</v>
      </c>
      <c r="E78" s="18">
        <v>0.75</v>
      </c>
      <c r="F78" s="20" t="s">
        <v>3996</v>
      </c>
      <c r="G78" s="18">
        <v>0.83333333333333337</v>
      </c>
      <c r="H78" s="16" t="s">
        <v>110</v>
      </c>
      <c r="I78" s="16" t="s">
        <v>3287</v>
      </c>
      <c r="J78" s="16" t="s">
        <v>339</v>
      </c>
      <c r="K78" s="16" t="s">
        <v>13</v>
      </c>
      <c r="L78" s="16" t="s">
        <v>340</v>
      </c>
      <c r="M78" s="16" t="s">
        <v>341</v>
      </c>
      <c r="N78" s="16" t="s">
        <v>342</v>
      </c>
      <c r="O78" s="16" t="str">
        <f>"0543361111"</f>
        <v>0543361111</v>
      </c>
    </row>
    <row r="79" spans="1:15" ht="39" hidden="1" customHeight="1">
      <c r="A79" s="21">
        <v>78</v>
      </c>
      <c r="B79" s="16" t="s">
        <v>388</v>
      </c>
      <c r="C79" s="21">
        <v>1</v>
      </c>
      <c r="D79" s="17">
        <v>44085</v>
      </c>
      <c r="E79" s="18">
        <v>0.77083333333333337</v>
      </c>
      <c r="F79" s="20" t="s">
        <v>3996</v>
      </c>
      <c r="G79" s="18">
        <v>0.8125</v>
      </c>
      <c r="H79" s="16" t="s">
        <v>102</v>
      </c>
      <c r="I79" s="16" t="s">
        <v>3426</v>
      </c>
      <c r="J79" s="16" t="s">
        <v>389</v>
      </c>
      <c r="K79" s="16" t="s">
        <v>9</v>
      </c>
      <c r="L79" s="16" t="s">
        <v>181</v>
      </c>
      <c r="M79" s="16" t="s">
        <v>390</v>
      </c>
      <c r="N79" s="16" t="s">
        <v>391</v>
      </c>
      <c r="O79" s="16" t="str">
        <f>"0429951511"</f>
        <v>0429951511</v>
      </c>
    </row>
    <row r="80" spans="1:15" ht="39" hidden="1" customHeight="1">
      <c r="A80" s="21">
        <v>79</v>
      </c>
      <c r="B80" s="16" t="s">
        <v>392</v>
      </c>
      <c r="C80" s="21">
        <v>1</v>
      </c>
      <c r="D80" s="17">
        <v>44088</v>
      </c>
      <c r="E80" s="18">
        <v>0.625</v>
      </c>
      <c r="F80" s="20" t="s">
        <v>3996</v>
      </c>
      <c r="G80" s="18">
        <v>0.6875</v>
      </c>
      <c r="H80" s="16" t="s">
        <v>115</v>
      </c>
      <c r="I80" s="16" t="s">
        <v>3401</v>
      </c>
      <c r="J80" s="16" t="s">
        <v>393</v>
      </c>
      <c r="K80" s="16" t="s">
        <v>127</v>
      </c>
      <c r="L80" s="16" t="s">
        <v>394</v>
      </c>
      <c r="M80" s="16" t="s">
        <v>395</v>
      </c>
      <c r="N80" s="16" t="s">
        <v>396</v>
      </c>
      <c r="O80" s="16" t="str">
        <f>"0668651211"</f>
        <v>0668651211</v>
      </c>
    </row>
    <row r="81" spans="1:15" ht="39" hidden="1" customHeight="1">
      <c r="A81" s="21">
        <v>80</v>
      </c>
      <c r="B81" s="16" t="s">
        <v>397</v>
      </c>
      <c r="C81" s="21">
        <v>1</v>
      </c>
      <c r="D81" s="17">
        <v>44089</v>
      </c>
      <c r="E81" s="18">
        <v>0.72916666666666663</v>
      </c>
      <c r="F81" s="20" t="s">
        <v>3996</v>
      </c>
      <c r="G81" s="18">
        <v>0.77083333333333337</v>
      </c>
      <c r="H81" s="16" t="s">
        <v>115</v>
      </c>
      <c r="I81" s="16" t="s">
        <v>3487</v>
      </c>
      <c r="J81" s="16" t="s">
        <v>398</v>
      </c>
      <c r="K81" s="16" t="s">
        <v>9</v>
      </c>
      <c r="L81" s="16" t="s">
        <v>109</v>
      </c>
      <c r="M81" s="16" t="s">
        <v>399</v>
      </c>
      <c r="N81" s="16" t="s">
        <v>400</v>
      </c>
      <c r="O81" s="16" t="str">
        <f>"0669421331"</f>
        <v>0669421331</v>
      </c>
    </row>
    <row r="82" spans="1:15" ht="39" hidden="1" customHeight="1">
      <c r="A82" s="21">
        <v>81</v>
      </c>
      <c r="B82" s="16" t="s">
        <v>401</v>
      </c>
      <c r="C82" s="21">
        <v>1</v>
      </c>
      <c r="D82" s="17">
        <v>44089</v>
      </c>
      <c r="E82" s="18">
        <v>0.73958333333333337</v>
      </c>
      <c r="F82" s="20" t="s">
        <v>3996</v>
      </c>
      <c r="G82" s="18">
        <v>0.79166666666666663</v>
      </c>
      <c r="H82" s="16" t="s">
        <v>368</v>
      </c>
      <c r="I82" s="16" t="s">
        <v>3515</v>
      </c>
      <c r="J82" s="16" t="s">
        <v>369</v>
      </c>
      <c r="K82" s="16" t="s">
        <v>13</v>
      </c>
      <c r="L82" s="16" t="s">
        <v>402</v>
      </c>
      <c r="M82" s="16" t="s">
        <v>370</v>
      </c>
      <c r="N82" s="16" t="s">
        <v>371</v>
      </c>
      <c r="O82" s="16" t="str">
        <f>"0555224111"</f>
        <v>0555224111</v>
      </c>
    </row>
    <row r="83" spans="1:15" ht="39" hidden="1" customHeight="1">
      <c r="A83" s="21">
        <v>82</v>
      </c>
      <c r="B83" s="16" t="s">
        <v>403</v>
      </c>
      <c r="C83" s="21">
        <v>1</v>
      </c>
      <c r="D83" s="17">
        <v>44091</v>
      </c>
      <c r="E83" s="18">
        <v>0.72916666666666663</v>
      </c>
      <c r="F83" s="20" t="s">
        <v>3996</v>
      </c>
      <c r="G83" s="18">
        <v>0.77083333333333337</v>
      </c>
      <c r="H83" s="16" t="s">
        <v>8</v>
      </c>
      <c r="I83" s="16" t="s">
        <v>3496</v>
      </c>
      <c r="J83" s="16" t="s">
        <v>601</v>
      </c>
      <c r="K83" s="16" t="s">
        <v>9</v>
      </c>
      <c r="L83" s="16" t="s">
        <v>162</v>
      </c>
      <c r="M83" s="16" t="s">
        <v>311</v>
      </c>
      <c r="N83" s="16" t="s">
        <v>163</v>
      </c>
      <c r="O83" s="16" t="str">
        <f>"0272207736"</f>
        <v>0272207736</v>
      </c>
    </row>
    <row r="84" spans="1:15" ht="39" hidden="1" customHeight="1">
      <c r="A84" s="21">
        <v>83</v>
      </c>
      <c r="B84" s="16" t="s">
        <v>404</v>
      </c>
      <c r="C84" s="21">
        <v>1</v>
      </c>
      <c r="D84" s="17">
        <v>44091</v>
      </c>
      <c r="E84" s="18">
        <v>0.72916666666666663</v>
      </c>
      <c r="F84" s="20" t="s">
        <v>3996</v>
      </c>
      <c r="G84" s="18">
        <v>0.77083333333333337</v>
      </c>
      <c r="H84" s="16" t="s">
        <v>80</v>
      </c>
      <c r="I84" s="16" t="s">
        <v>3285</v>
      </c>
      <c r="J84" s="16" t="s">
        <v>150</v>
      </c>
      <c r="K84" s="16" t="s">
        <v>6</v>
      </c>
      <c r="L84" s="16" t="s">
        <v>224</v>
      </c>
      <c r="M84" s="16" t="s">
        <v>152</v>
      </c>
      <c r="N84" s="16" t="s">
        <v>153</v>
      </c>
      <c r="O84" s="16" t="str">
        <f>"0596655011"</f>
        <v>0596655011</v>
      </c>
    </row>
    <row r="85" spans="1:15" ht="39" hidden="1" customHeight="1">
      <c r="A85" s="21">
        <v>84</v>
      </c>
      <c r="B85" s="16" t="s">
        <v>405</v>
      </c>
      <c r="C85" s="21">
        <v>1</v>
      </c>
      <c r="D85" s="17">
        <v>44091</v>
      </c>
      <c r="E85" s="18">
        <v>0.75</v>
      </c>
      <c r="F85" s="20" t="s">
        <v>3996</v>
      </c>
      <c r="G85" s="18">
        <v>0.79166666666666663</v>
      </c>
      <c r="H85" s="16" t="s">
        <v>282</v>
      </c>
      <c r="I85" s="16" t="s">
        <v>3459</v>
      </c>
      <c r="J85" s="16" t="s">
        <v>406</v>
      </c>
      <c r="K85" s="16" t="s">
        <v>13</v>
      </c>
      <c r="L85" s="16" t="s">
        <v>407</v>
      </c>
      <c r="M85" s="16" t="s">
        <v>408</v>
      </c>
      <c r="N85" s="16" t="s">
        <v>409</v>
      </c>
      <c r="O85" s="16" t="str">
        <f>"0222931111"</f>
        <v>0222931111</v>
      </c>
    </row>
    <row r="86" spans="1:15" ht="39" hidden="1" customHeight="1">
      <c r="A86" s="21">
        <v>85</v>
      </c>
      <c r="B86" s="16" t="s">
        <v>410</v>
      </c>
      <c r="C86" s="21">
        <v>1</v>
      </c>
      <c r="D86" s="17">
        <v>44092</v>
      </c>
      <c r="E86" s="18">
        <v>0.73958333333333337</v>
      </c>
      <c r="F86" s="20" t="s">
        <v>3996</v>
      </c>
      <c r="G86" s="18">
        <v>0.78125</v>
      </c>
      <c r="H86" s="16" t="s">
        <v>115</v>
      </c>
      <c r="I86" s="16" t="s">
        <v>3389</v>
      </c>
      <c r="J86" s="16" t="s">
        <v>411</v>
      </c>
      <c r="K86" s="16" t="s">
        <v>9</v>
      </c>
      <c r="L86" s="16" t="s">
        <v>181</v>
      </c>
      <c r="M86" s="16" t="s">
        <v>412</v>
      </c>
      <c r="N86" s="16" t="s">
        <v>413</v>
      </c>
      <c r="O86" s="16" t="str">
        <f>"0666921201"</f>
        <v>0666921201</v>
      </c>
    </row>
    <row r="87" spans="1:15" ht="39" hidden="1" customHeight="1">
      <c r="A87" s="21">
        <v>86</v>
      </c>
      <c r="B87" s="16" t="s">
        <v>414</v>
      </c>
      <c r="C87" s="21">
        <v>1</v>
      </c>
      <c r="D87" s="17">
        <v>44097</v>
      </c>
      <c r="E87" s="18">
        <v>0.73958333333333337</v>
      </c>
      <c r="F87" s="20" t="s">
        <v>3996</v>
      </c>
      <c r="G87" s="18">
        <v>0.79166666666666663</v>
      </c>
      <c r="H87" s="16" t="s">
        <v>137</v>
      </c>
      <c r="I87" s="16" t="s">
        <v>3292</v>
      </c>
      <c r="J87" s="16" t="s">
        <v>138</v>
      </c>
      <c r="K87" s="16" t="s">
        <v>9</v>
      </c>
      <c r="L87" s="16" t="s">
        <v>415</v>
      </c>
      <c r="M87" s="16" t="s">
        <v>140</v>
      </c>
      <c r="N87" s="16" t="s">
        <v>141</v>
      </c>
      <c r="O87" s="16" t="str">
        <f>"0868218111"</f>
        <v>0868218111</v>
      </c>
    </row>
    <row r="88" spans="1:15" ht="39" hidden="1" customHeight="1">
      <c r="A88" s="21">
        <v>87</v>
      </c>
      <c r="B88" s="16" t="s">
        <v>416</v>
      </c>
      <c r="C88" s="21">
        <v>1</v>
      </c>
      <c r="D88" s="17">
        <v>44098</v>
      </c>
      <c r="E88" s="18">
        <v>0.75</v>
      </c>
      <c r="F88" s="20" t="s">
        <v>3996</v>
      </c>
      <c r="G88" s="18">
        <v>0.79166666666666663</v>
      </c>
      <c r="H88" s="16" t="s">
        <v>67</v>
      </c>
      <c r="I88" s="16" t="s">
        <v>417</v>
      </c>
      <c r="J88" s="16" t="s">
        <v>418</v>
      </c>
      <c r="K88" s="16" t="s">
        <v>9</v>
      </c>
      <c r="L88" s="16" t="s">
        <v>62</v>
      </c>
      <c r="M88" s="16" t="s">
        <v>419</v>
      </c>
      <c r="N88" s="16" t="s">
        <v>420</v>
      </c>
      <c r="O88" s="16" t="str">
        <f>"0427222230"</f>
        <v>0427222230</v>
      </c>
    </row>
    <row r="89" spans="1:15" ht="39" hidden="1" customHeight="1">
      <c r="A89" s="21">
        <v>88</v>
      </c>
      <c r="B89" s="16" t="s">
        <v>481</v>
      </c>
      <c r="C89" s="21">
        <v>1</v>
      </c>
      <c r="D89" s="17">
        <v>44098</v>
      </c>
      <c r="E89" s="18">
        <v>0.72916666666666663</v>
      </c>
      <c r="F89" s="20" t="s">
        <v>3996</v>
      </c>
      <c r="G89" s="18">
        <v>0.77083333333333337</v>
      </c>
      <c r="H89" s="16" t="s">
        <v>115</v>
      </c>
      <c r="I89" s="16" t="s">
        <v>184</v>
      </c>
      <c r="J89" s="16" t="s">
        <v>185</v>
      </c>
      <c r="K89" s="16" t="s">
        <v>9</v>
      </c>
      <c r="L89" s="16" t="s">
        <v>181</v>
      </c>
      <c r="M89" s="16" t="s">
        <v>482</v>
      </c>
      <c r="N89" s="16" t="s">
        <v>483</v>
      </c>
      <c r="O89" s="16" t="str">
        <f>"0669921001"</f>
        <v>0669921001</v>
      </c>
    </row>
    <row r="90" spans="1:15" ht="39" hidden="1" customHeight="1">
      <c r="A90" s="21">
        <v>89</v>
      </c>
      <c r="B90" s="16" t="s">
        <v>421</v>
      </c>
      <c r="C90" s="21">
        <v>1</v>
      </c>
      <c r="D90" s="17">
        <v>44099</v>
      </c>
      <c r="E90" s="18">
        <v>0.72916666666666663</v>
      </c>
      <c r="F90" s="20" t="s">
        <v>3996</v>
      </c>
      <c r="G90" s="18">
        <v>0.77083333333333337</v>
      </c>
      <c r="H90" s="16" t="s">
        <v>110</v>
      </c>
      <c r="I90" s="16" t="s">
        <v>3443</v>
      </c>
      <c r="J90" s="16" t="s">
        <v>422</v>
      </c>
      <c r="K90" s="16" t="s">
        <v>9</v>
      </c>
      <c r="L90" s="16" t="s">
        <v>181</v>
      </c>
      <c r="M90" s="16" t="s">
        <v>348</v>
      </c>
      <c r="N90" s="16" t="s">
        <v>111</v>
      </c>
      <c r="O90" s="16" t="str">
        <f>"0573289545"</f>
        <v>0573289545</v>
      </c>
    </row>
    <row r="91" spans="1:15" ht="39" hidden="1" customHeight="1">
      <c r="A91" s="21">
        <v>90</v>
      </c>
      <c r="B91" s="16" t="s">
        <v>423</v>
      </c>
      <c r="C91" s="21">
        <v>1</v>
      </c>
      <c r="D91" s="17">
        <v>44102</v>
      </c>
      <c r="E91" s="18">
        <v>0.75</v>
      </c>
      <c r="F91" s="20" t="s">
        <v>3996</v>
      </c>
      <c r="G91" s="18">
        <v>0.79166666666666663</v>
      </c>
      <c r="H91" s="16" t="s">
        <v>67</v>
      </c>
      <c r="I91" s="16" t="s">
        <v>3341</v>
      </c>
      <c r="J91" s="16" t="s">
        <v>424</v>
      </c>
      <c r="K91" s="16" t="s">
        <v>6</v>
      </c>
      <c r="L91" s="16" t="s">
        <v>92</v>
      </c>
      <c r="M91" s="16" t="s">
        <v>425</v>
      </c>
      <c r="N91" s="16" t="s">
        <v>426</v>
      </c>
      <c r="O91" s="16" t="str">
        <f>"0338629111"</f>
        <v>0338629111</v>
      </c>
    </row>
    <row r="92" spans="1:15" ht="39" hidden="1" customHeight="1">
      <c r="A92" s="21">
        <v>91</v>
      </c>
      <c r="B92" s="16" t="s">
        <v>427</v>
      </c>
      <c r="C92" s="21">
        <v>1</v>
      </c>
      <c r="D92" s="17">
        <v>44102</v>
      </c>
      <c r="E92" s="18">
        <v>0.71875</v>
      </c>
      <c r="F92" s="20" t="s">
        <v>3996</v>
      </c>
      <c r="G92" s="18">
        <v>0.76041666666666663</v>
      </c>
      <c r="H92" s="16" t="s">
        <v>117</v>
      </c>
      <c r="I92" s="16" t="s">
        <v>3293</v>
      </c>
      <c r="J92" s="16" t="s">
        <v>428</v>
      </c>
      <c r="K92" s="16" t="s">
        <v>429</v>
      </c>
      <c r="L92" s="16" t="s">
        <v>430</v>
      </c>
      <c r="M92" s="16" t="s">
        <v>431</v>
      </c>
      <c r="N92" s="16" t="s">
        <v>432</v>
      </c>
      <c r="O92" s="16" t="str">
        <f>"0118901110"</f>
        <v>0118901110</v>
      </c>
    </row>
    <row r="93" spans="1:15" ht="39" hidden="1" customHeight="1">
      <c r="A93" s="21">
        <v>92</v>
      </c>
      <c r="B93" s="16" t="s">
        <v>485</v>
      </c>
      <c r="C93" s="21">
        <v>1</v>
      </c>
      <c r="D93" s="17">
        <v>44102</v>
      </c>
      <c r="E93" s="18">
        <v>0.6875</v>
      </c>
      <c r="F93" s="20" t="s">
        <v>3996</v>
      </c>
      <c r="G93" s="18">
        <v>0.75</v>
      </c>
      <c r="H93" s="16" t="s">
        <v>484</v>
      </c>
      <c r="I93" s="16" t="s">
        <v>3286</v>
      </c>
      <c r="J93" s="16" t="s">
        <v>486</v>
      </c>
      <c r="K93" s="16" t="s">
        <v>6</v>
      </c>
      <c r="L93" s="16" t="s">
        <v>487</v>
      </c>
      <c r="M93" s="16" t="s">
        <v>488</v>
      </c>
      <c r="N93" s="16" t="s">
        <v>489</v>
      </c>
      <c r="O93" s="16" t="str">
        <f>"0936917301"</f>
        <v>0936917301</v>
      </c>
    </row>
    <row r="94" spans="1:15" ht="39" hidden="1" customHeight="1">
      <c r="A94" s="21">
        <v>93</v>
      </c>
      <c r="B94" s="16" t="s">
        <v>433</v>
      </c>
      <c r="C94" s="21">
        <v>1</v>
      </c>
      <c r="D94" s="17">
        <v>44103</v>
      </c>
      <c r="E94" s="18">
        <v>0.75</v>
      </c>
      <c r="F94" s="20" t="s">
        <v>3996</v>
      </c>
      <c r="G94" s="18">
        <v>0.79166666666666663</v>
      </c>
      <c r="H94" s="16" t="s">
        <v>25</v>
      </c>
      <c r="I94" s="16" t="s">
        <v>3294</v>
      </c>
      <c r="J94" s="16" t="s">
        <v>434</v>
      </c>
      <c r="K94" s="16" t="s">
        <v>6</v>
      </c>
      <c r="L94" s="16" t="s">
        <v>435</v>
      </c>
      <c r="M94" s="16" t="s">
        <v>173</v>
      </c>
      <c r="N94" s="16" t="s">
        <v>174</v>
      </c>
      <c r="O94" s="16" t="str">
        <f>"0470922211"</f>
        <v>0470922211</v>
      </c>
    </row>
    <row r="95" spans="1:15" ht="39" hidden="1" customHeight="1">
      <c r="A95" s="21">
        <v>94</v>
      </c>
      <c r="B95" s="16" t="s">
        <v>436</v>
      </c>
      <c r="C95" s="21">
        <v>1</v>
      </c>
      <c r="D95" s="17">
        <v>44103</v>
      </c>
      <c r="E95" s="18">
        <v>0.5625</v>
      </c>
      <c r="F95" s="20" t="s">
        <v>3996</v>
      </c>
      <c r="G95" s="18">
        <v>0.60416666666666663</v>
      </c>
      <c r="H95" s="16" t="s">
        <v>25</v>
      </c>
      <c r="I95" s="16" t="s">
        <v>3294</v>
      </c>
      <c r="J95" s="16" t="s">
        <v>434</v>
      </c>
      <c r="K95" s="16" t="s">
        <v>6</v>
      </c>
      <c r="L95" s="16" t="s">
        <v>435</v>
      </c>
      <c r="M95" s="16" t="s">
        <v>173</v>
      </c>
      <c r="N95" s="16" t="s">
        <v>174</v>
      </c>
      <c r="O95" s="16" t="str">
        <f>"0470922211"</f>
        <v>0470922211</v>
      </c>
    </row>
    <row r="96" spans="1:15" ht="39" hidden="1" customHeight="1">
      <c r="A96" s="21">
        <v>95</v>
      </c>
      <c r="B96" s="16" t="s">
        <v>437</v>
      </c>
      <c r="C96" s="21">
        <v>1</v>
      </c>
      <c r="D96" s="17">
        <v>44103</v>
      </c>
      <c r="E96" s="18">
        <v>0.75</v>
      </c>
      <c r="F96" s="20" t="s">
        <v>3996</v>
      </c>
      <c r="G96" s="18">
        <v>0.79166666666666663</v>
      </c>
      <c r="H96" s="16" t="s">
        <v>25</v>
      </c>
      <c r="I96" s="16" t="s">
        <v>3369</v>
      </c>
      <c r="J96" s="16" t="s">
        <v>438</v>
      </c>
      <c r="K96" s="16" t="s">
        <v>6</v>
      </c>
      <c r="L96" s="16" t="s">
        <v>439</v>
      </c>
      <c r="M96" s="16" t="s">
        <v>440</v>
      </c>
      <c r="N96" s="16" t="s">
        <v>441</v>
      </c>
      <c r="O96" s="16" t="str">
        <f>"0473220151"</f>
        <v>0473220151</v>
      </c>
    </row>
    <row r="97" spans="1:15" ht="39" hidden="1" customHeight="1">
      <c r="A97" s="21">
        <v>96</v>
      </c>
      <c r="B97" s="16" t="s">
        <v>490</v>
      </c>
      <c r="C97" s="21">
        <v>1</v>
      </c>
      <c r="D97" s="17">
        <v>44103</v>
      </c>
      <c r="E97" s="18">
        <v>0.72916666666666663</v>
      </c>
      <c r="F97" s="20" t="s">
        <v>3996</v>
      </c>
      <c r="G97" s="18">
        <v>0.77083333333333337</v>
      </c>
      <c r="H97" s="16" t="s">
        <v>34</v>
      </c>
      <c r="I97" s="16" t="s">
        <v>491</v>
      </c>
      <c r="J97" s="16" t="s">
        <v>492</v>
      </c>
      <c r="K97" s="16" t="s">
        <v>9</v>
      </c>
      <c r="L97" s="16" t="s">
        <v>493</v>
      </c>
      <c r="M97" s="16" t="s">
        <v>494</v>
      </c>
      <c r="N97" s="16" t="s">
        <v>495</v>
      </c>
      <c r="O97" s="16" t="str">
        <f>"0465343175"</f>
        <v>0465343175</v>
      </c>
    </row>
    <row r="98" spans="1:15" ht="39" hidden="1" customHeight="1">
      <c r="A98" s="21">
        <v>97</v>
      </c>
      <c r="B98" s="16" t="s">
        <v>302</v>
      </c>
      <c r="C98" s="21">
        <v>1</v>
      </c>
      <c r="D98" s="17">
        <v>44104</v>
      </c>
      <c r="E98" s="18">
        <v>0.72916666666666663</v>
      </c>
      <c r="F98" s="20" t="s">
        <v>3996</v>
      </c>
      <c r="G98" s="18">
        <v>0.79166666666666663</v>
      </c>
      <c r="H98" s="16" t="s">
        <v>115</v>
      </c>
      <c r="I98" s="16" t="s">
        <v>3295</v>
      </c>
      <c r="J98" s="16" t="s">
        <v>303</v>
      </c>
      <c r="K98" s="16" t="s">
        <v>9</v>
      </c>
      <c r="L98" s="16" t="s">
        <v>181</v>
      </c>
      <c r="M98" s="16" t="s">
        <v>304</v>
      </c>
      <c r="N98" s="16" t="s">
        <v>305</v>
      </c>
      <c r="O98" s="16" t="str">
        <f>"0664433446"</f>
        <v>0664433446</v>
      </c>
    </row>
    <row r="99" spans="1:15" ht="39" hidden="1" customHeight="1">
      <c r="A99" s="21">
        <v>98</v>
      </c>
      <c r="B99" s="16" t="s">
        <v>505</v>
      </c>
      <c r="C99" s="21">
        <v>1</v>
      </c>
      <c r="D99" s="17">
        <v>44104</v>
      </c>
      <c r="E99" s="18">
        <v>0.6875</v>
      </c>
      <c r="F99" s="20" t="s">
        <v>3996</v>
      </c>
      <c r="G99" s="18">
        <v>0.75</v>
      </c>
      <c r="H99" s="16" t="s">
        <v>484</v>
      </c>
      <c r="I99" s="16" t="s">
        <v>3286</v>
      </c>
      <c r="J99" s="16" t="s">
        <v>506</v>
      </c>
      <c r="K99" s="16" t="s">
        <v>6</v>
      </c>
      <c r="L99" s="16" t="s">
        <v>487</v>
      </c>
      <c r="M99" s="16" t="s">
        <v>488</v>
      </c>
      <c r="N99" s="16" t="s">
        <v>489</v>
      </c>
      <c r="O99" s="16" t="str">
        <f>"0936917301"</f>
        <v>0936917301</v>
      </c>
    </row>
    <row r="100" spans="1:15" ht="39" hidden="1" customHeight="1">
      <c r="A100" s="21">
        <v>99</v>
      </c>
      <c r="B100" s="16" t="s">
        <v>500</v>
      </c>
      <c r="C100" s="21">
        <v>1</v>
      </c>
      <c r="D100" s="17">
        <v>44104</v>
      </c>
      <c r="E100" s="18">
        <v>0.75</v>
      </c>
      <c r="F100" s="20" t="s">
        <v>3996</v>
      </c>
      <c r="G100" s="18">
        <v>0.79166666666666663</v>
      </c>
      <c r="H100" s="16" t="s">
        <v>29</v>
      </c>
      <c r="I100" s="16" t="s">
        <v>3533</v>
      </c>
      <c r="J100" s="16" t="s">
        <v>501</v>
      </c>
      <c r="K100" s="16" t="s">
        <v>13</v>
      </c>
      <c r="L100" s="16" t="s">
        <v>502</v>
      </c>
      <c r="M100" s="16" t="s">
        <v>503</v>
      </c>
      <c r="N100" s="16" t="s">
        <v>504</v>
      </c>
      <c r="O100" s="16" t="str">
        <f>"0568570057"</f>
        <v>0568570057</v>
      </c>
    </row>
    <row r="101" spans="1:15" ht="39" hidden="1" customHeight="1">
      <c r="A101" s="21">
        <v>100</v>
      </c>
      <c r="B101" s="16" t="s">
        <v>496</v>
      </c>
      <c r="C101" s="21">
        <v>1</v>
      </c>
      <c r="D101" s="17">
        <v>44104</v>
      </c>
      <c r="E101" s="18">
        <v>0.72916666666666663</v>
      </c>
      <c r="F101" s="20" t="s">
        <v>3996</v>
      </c>
      <c r="G101" s="18">
        <v>0.77083333333333337</v>
      </c>
      <c r="H101" s="16" t="s">
        <v>25</v>
      </c>
      <c r="I101" s="16" t="s">
        <v>3539</v>
      </c>
      <c r="J101" s="16" t="s">
        <v>497</v>
      </c>
      <c r="K101" s="16" t="s">
        <v>13</v>
      </c>
      <c r="L101" s="16" t="s">
        <v>128</v>
      </c>
      <c r="M101" s="16" t="s">
        <v>498</v>
      </c>
      <c r="N101" s="16" t="s">
        <v>499</v>
      </c>
      <c r="O101" s="16" t="str">
        <f>"0474383321"</f>
        <v>0474383321</v>
      </c>
    </row>
    <row r="102" spans="1:15" ht="39" hidden="1" customHeight="1">
      <c r="A102" s="21">
        <v>101</v>
      </c>
      <c r="B102" s="16" t="s">
        <v>343</v>
      </c>
      <c r="C102" s="21">
        <v>1</v>
      </c>
      <c r="D102" s="17">
        <v>44109</v>
      </c>
      <c r="E102" s="18">
        <v>0.72916666666666663</v>
      </c>
      <c r="F102" s="20" t="s">
        <v>3996</v>
      </c>
      <c r="G102" s="18">
        <v>0.77083333333333337</v>
      </c>
      <c r="H102" s="16" t="s">
        <v>117</v>
      </c>
      <c r="I102" s="16" t="s">
        <v>3534</v>
      </c>
      <c r="J102" s="16" t="s">
        <v>344</v>
      </c>
      <c r="K102" s="16" t="s">
        <v>6</v>
      </c>
      <c r="L102" s="16" t="s">
        <v>119</v>
      </c>
      <c r="M102" s="16" t="s">
        <v>158</v>
      </c>
      <c r="N102" s="16" t="s">
        <v>121</v>
      </c>
      <c r="O102" s="16" t="str">
        <f>"0117221110"</f>
        <v>0117221110</v>
      </c>
    </row>
    <row r="103" spans="1:15" ht="39" hidden="1" customHeight="1">
      <c r="A103" s="21">
        <v>102</v>
      </c>
      <c r="B103" s="16" t="s">
        <v>507</v>
      </c>
      <c r="C103" s="21">
        <v>1</v>
      </c>
      <c r="D103" s="17">
        <v>44109</v>
      </c>
      <c r="E103" s="18">
        <v>0.73958333333333337</v>
      </c>
      <c r="F103" s="20" t="s">
        <v>3996</v>
      </c>
      <c r="G103" s="18">
        <v>0.79166666666666663</v>
      </c>
      <c r="H103" s="16" t="s">
        <v>115</v>
      </c>
      <c r="I103" s="16" t="s">
        <v>3389</v>
      </c>
      <c r="J103" s="16" t="s">
        <v>411</v>
      </c>
      <c r="K103" s="16" t="s">
        <v>9</v>
      </c>
      <c r="L103" s="16" t="s">
        <v>181</v>
      </c>
      <c r="M103" s="16" t="s">
        <v>412</v>
      </c>
      <c r="N103" s="16" t="s">
        <v>413</v>
      </c>
      <c r="O103" s="16" t="str">
        <f>"0666921201"</f>
        <v>0666921201</v>
      </c>
    </row>
    <row r="104" spans="1:15" ht="39" hidden="1" customHeight="1">
      <c r="A104" s="21">
        <v>103</v>
      </c>
      <c r="B104" s="16" t="s">
        <v>442</v>
      </c>
      <c r="C104" s="21">
        <v>1</v>
      </c>
      <c r="D104" s="17">
        <v>44110</v>
      </c>
      <c r="E104" s="18">
        <v>0.72222222222222221</v>
      </c>
      <c r="F104" s="20" t="s">
        <v>3996</v>
      </c>
      <c r="G104" s="18">
        <v>0.76388888888888884</v>
      </c>
      <c r="H104" s="16" t="s">
        <v>282</v>
      </c>
      <c r="I104" s="16" t="s">
        <v>3459</v>
      </c>
      <c r="J104" s="16" t="s">
        <v>406</v>
      </c>
      <c r="K104" s="16" t="s">
        <v>9</v>
      </c>
      <c r="L104" s="16" t="s">
        <v>443</v>
      </c>
      <c r="M104" s="16" t="s">
        <v>408</v>
      </c>
      <c r="N104" s="16" t="s">
        <v>409</v>
      </c>
      <c r="O104" s="16" t="str">
        <f>"0222931111"</f>
        <v>0222931111</v>
      </c>
    </row>
    <row r="105" spans="1:15" ht="39" hidden="1" customHeight="1">
      <c r="A105" s="21">
        <v>104</v>
      </c>
      <c r="B105" s="16" t="s">
        <v>510</v>
      </c>
      <c r="C105" s="21">
        <v>1</v>
      </c>
      <c r="D105" s="17">
        <v>44112</v>
      </c>
      <c r="E105" s="18">
        <v>0.72916666666666663</v>
      </c>
      <c r="F105" s="20" t="s">
        <v>3996</v>
      </c>
      <c r="G105" s="18">
        <v>0.77083333333333337</v>
      </c>
      <c r="H105" s="16" t="s">
        <v>29</v>
      </c>
      <c r="I105" s="16" t="s">
        <v>3402</v>
      </c>
      <c r="J105" s="16" t="s">
        <v>511</v>
      </c>
      <c r="K105" s="16" t="s">
        <v>13</v>
      </c>
      <c r="L105" s="16" t="s">
        <v>512</v>
      </c>
      <c r="M105" s="16" t="s">
        <v>513</v>
      </c>
      <c r="N105" s="16" t="s">
        <v>514</v>
      </c>
      <c r="O105" s="16" t="str">
        <f>"0532336111"</f>
        <v>0532336111</v>
      </c>
    </row>
    <row r="106" spans="1:15" ht="39" hidden="1" customHeight="1">
      <c r="A106" s="21">
        <v>105</v>
      </c>
      <c r="B106" s="16" t="s">
        <v>508</v>
      </c>
      <c r="C106" s="21">
        <v>1</v>
      </c>
      <c r="D106" s="17">
        <v>44112</v>
      </c>
      <c r="E106" s="18">
        <v>0.71875</v>
      </c>
      <c r="F106" s="20" t="s">
        <v>3996</v>
      </c>
      <c r="G106" s="18">
        <v>0.76041666666666663</v>
      </c>
      <c r="H106" s="16" t="s">
        <v>110</v>
      </c>
      <c r="I106" s="16" t="s">
        <v>3354</v>
      </c>
      <c r="J106" s="16" t="s">
        <v>206</v>
      </c>
      <c r="K106" s="16" t="s">
        <v>9</v>
      </c>
      <c r="L106" s="16" t="s">
        <v>509</v>
      </c>
      <c r="M106" s="16" t="s">
        <v>208</v>
      </c>
      <c r="N106" s="16" t="s">
        <v>209</v>
      </c>
      <c r="O106" s="16" t="str">
        <f>"0538385000"</f>
        <v>0538385000</v>
      </c>
    </row>
    <row r="107" spans="1:15" ht="39" hidden="1" customHeight="1">
      <c r="A107" s="21">
        <v>106</v>
      </c>
      <c r="B107" s="16" t="s">
        <v>519</v>
      </c>
      <c r="C107" s="21">
        <v>1</v>
      </c>
      <c r="D107" s="17">
        <v>44113</v>
      </c>
      <c r="E107" s="18">
        <v>0.70833333333333337</v>
      </c>
      <c r="F107" s="20" t="s">
        <v>3996</v>
      </c>
      <c r="G107" s="18">
        <v>0.75</v>
      </c>
      <c r="H107" s="16" t="s">
        <v>298</v>
      </c>
      <c r="I107" s="16" t="s">
        <v>3538</v>
      </c>
      <c r="J107" s="16" t="s">
        <v>520</v>
      </c>
      <c r="K107" s="16" t="s">
        <v>6</v>
      </c>
      <c r="L107" s="16" t="s">
        <v>521</v>
      </c>
      <c r="M107" s="16" t="s">
        <v>522</v>
      </c>
      <c r="N107" s="16" t="s">
        <v>523</v>
      </c>
      <c r="O107" s="16" t="str">
        <f>"0886317151"</f>
        <v>0886317151</v>
      </c>
    </row>
    <row r="108" spans="1:15" ht="39" hidden="1" customHeight="1">
      <c r="A108" s="21">
        <v>107</v>
      </c>
      <c r="B108" s="16" t="s">
        <v>515</v>
      </c>
      <c r="C108" s="21">
        <v>1</v>
      </c>
      <c r="D108" s="17">
        <v>44113</v>
      </c>
      <c r="E108" s="18">
        <v>0.72916666666666663</v>
      </c>
      <c r="F108" s="20" t="s">
        <v>3996</v>
      </c>
      <c r="G108" s="18">
        <v>0.77083333333333337</v>
      </c>
      <c r="H108" s="16" t="s">
        <v>29</v>
      </c>
      <c r="I108" s="16" t="s">
        <v>3402</v>
      </c>
      <c r="J108" s="16" t="s">
        <v>511</v>
      </c>
      <c r="K108" s="16" t="s">
        <v>9</v>
      </c>
      <c r="L108" s="16" t="s">
        <v>516</v>
      </c>
      <c r="M108" s="16" t="s">
        <v>517</v>
      </c>
      <c r="N108" s="16" t="s">
        <v>518</v>
      </c>
      <c r="O108" s="16" t="str">
        <f>"0532336293"</f>
        <v>0532336293</v>
      </c>
    </row>
    <row r="109" spans="1:15" ht="39" hidden="1" customHeight="1">
      <c r="A109" s="21">
        <v>108</v>
      </c>
      <c r="B109" s="16" t="s">
        <v>529</v>
      </c>
      <c r="C109" s="21">
        <v>1</v>
      </c>
      <c r="D109" s="17">
        <v>44116</v>
      </c>
      <c r="E109" s="18">
        <v>0.75</v>
      </c>
      <c r="F109" s="20" t="s">
        <v>3996</v>
      </c>
      <c r="G109" s="18">
        <v>0.79166666666666663</v>
      </c>
      <c r="H109" s="16" t="s">
        <v>67</v>
      </c>
      <c r="I109" s="16" t="s">
        <v>3341</v>
      </c>
      <c r="J109" s="16" t="s">
        <v>424</v>
      </c>
      <c r="K109" s="16" t="s">
        <v>9</v>
      </c>
      <c r="L109" s="16" t="s">
        <v>109</v>
      </c>
      <c r="M109" s="16" t="s">
        <v>425</v>
      </c>
      <c r="N109" s="16" t="s">
        <v>426</v>
      </c>
      <c r="O109" s="16" t="str">
        <f>"0338629111"</f>
        <v>0338629111</v>
      </c>
    </row>
    <row r="110" spans="1:15" ht="39" hidden="1" customHeight="1">
      <c r="A110" s="21">
        <v>109</v>
      </c>
      <c r="B110" s="16" t="s">
        <v>524</v>
      </c>
      <c r="C110" s="21">
        <v>1</v>
      </c>
      <c r="D110" s="17">
        <v>44116</v>
      </c>
      <c r="E110" s="18">
        <v>0.72916666666666663</v>
      </c>
      <c r="F110" s="20" t="s">
        <v>3996</v>
      </c>
      <c r="G110" s="18">
        <v>0.77083333333333337</v>
      </c>
      <c r="H110" s="16" t="s">
        <v>115</v>
      </c>
      <c r="I110" s="16" t="s">
        <v>3449</v>
      </c>
      <c r="J110" s="16" t="s">
        <v>525</v>
      </c>
      <c r="K110" s="16" t="s">
        <v>9</v>
      </c>
      <c r="L110" s="16" t="s">
        <v>526</v>
      </c>
      <c r="M110" s="16" t="s">
        <v>527</v>
      </c>
      <c r="N110" s="16" t="s">
        <v>528</v>
      </c>
      <c r="O110" s="16" t="str">
        <f>"0726960571"</f>
        <v>0726960571</v>
      </c>
    </row>
    <row r="111" spans="1:15" ht="39" hidden="1" customHeight="1">
      <c r="A111" s="21">
        <v>110</v>
      </c>
      <c r="B111" s="16" t="s">
        <v>535</v>
      </c>
      <c r="C111" s="21">
        <v>1</v>
      </c>
      <c r="D111" s="17">
        <v>44117</v>
      </c>
      <c r="E111" s="18">
        <v>0.625</v>
      </c>
      <c r="F111" s="20" t="s">
        <v>3996</v>
      </c>
      <c r="G111" s="18">
        <v>0.70833333333333337</v>
      </c>
      <c r="H111" s="16" t="s">
        <v>95</v>
      </c>
      <c r="I111" s="16" t="s">
        <v>3361</v>
      </c>
      <c r="J111" s="16" t="s">
        <v>96</v>
      </c>
      <c r="K111" s="16" t="s">
        <v>127</v>
      </c>
      <c r="L111" s="16" t="s">
        <v>536</v>
      </c>
      <c r="M111" s="16" t="s">
        <v>537</v>
      </c>
      <c r="N111" s="16" t="s">
        <v>538</v>
      </c>
      <c r="O111" s="16" t="str">
        <f>"0752515373"</f>
        <v>0752515373</v>
      </c>
    </row>
    <row r="112" spans="1:15" ht="39" hidden="1" customHeight="1">
      <c r="A112" s="21">
        <v>111</v>
      </c>
      <c r="B112" s="16" t="s">
        <v>530</v>
      </c>
      <c r="C112" s="21">
        <v>1</v>
      </c>
      <c r="D112" s="17">
        <v>44117</v>
      </c>
      <c r="E112" s="18">
        <v>0.75</v>
      </c>
      <c r="F112" s="20" t="s">
        <v>3996</v>
      </c>
      <c r="G112" s="18">
        <v>0.79166666666666663</v>
      </c>
      <c r="H112" s="16" t="s">
        <v>108</v>
      </c>
      <c r="I112" s="16" t="s">
        <v>3388</v>
      </c>
      <c r="J112" s="16" t="s">
        <v>531</v>
      </c>
      <c r="K112" s="16" t="s">
        <v>9</v>
      </c>
      <c r="L112" s="16" t="s">
        <v>532</v>
      </c>
      <c r="M112" s="16" t="s">
        <v>533</v>
      </c>
      <c r="N112" s="16" t="s">
        <v>534</v>
      </c>
      <c r="O112" s="16" t="str">
        <f>"0234262001"</f>
        <v>0234262001</v>
      </c>
    </row>
    <row r="113" spans="1:15" ht="39" hidden="1" customHeight="1">
      <c r="A113" s="21">
        <v>112</v>
      </c>
      <c r="B113" s="16" t="s">
        <v>447</v>
      </c>
      <c r="C113" s="21">
        <v>1</v>
      </c>
      <c r="D113" s="17">
        <v>44118</v>
      </c>
      <c r="E113" s="18">
        <v>0.70833333333333337</v>
      </c>
      <c r="F113" s="20" t="s">
        <v>3996</v>
      </c>
      <c r="G113" s="18">
        <v>0.75</v>
      </c>
      <c r="H113" s="16" t="s">
        <v>67</v>
      </c>
      <c r="I113" s="16" t="s">
        <v>3409</v>
      </c>
      <c r="J113" s="16" t="s">
        <v>448</v>
      </c>
      <c r="K113" s="16" t="s">
        <v>9</v>
      </c>
      <c r="L113" s="16" t="s">
        <v>449</v>
      </c>
      <c r="M113" s="16" t="s">
        <v>450</v>
      </c>
      <c r="N113" s="16" t="s">
        <v>451</v>
      </c>
      <c r="O113" s="16" t="str">
        <f>"0334160181"</f>
        <v>0334160181</v>
      </c>
    </row>
    <row r="114" spans="1:15" ht="39" hidden="1" customHeight="1">
      <c r="A114" s="21">
        <v>113</v>
      </c>
      <c r="B114" s="16" t="s">
        <v>540</v>
      </c>
      <c r="C114" s="21">
        <v>1</v>
      </c>
      <c r="D114" s="17">
        <v>44118</v>
      </c>
      <c r="E114" s="18">
        <v>0.75</v>
      </c>
      <c r="F114" s="20" t="s">
        <v>3996</v>
      </c>
      <c r="G114" s="18">
        <v>0.83333333333333337</v>
      </c>
      <c r="H114" s="16" t="s">
        <v>95</v>
      </c>
      <c r="I114" s="16" t="s">
        <v>3361</v>
      </c>
      <c r="J114" s="16" t="s">
        <v>96</v>
      </c>
      <c r="K114" s="16" t="s">
        <v>127</v>
      </c>
      <c r="L114" s="16" t="s">
        <v>541</v>
      </c>
      <c r="M114" s="16" t="s">
        <v>537</v>
      </c>
      <c r="N114" s="16" t="s">
        <v>538</v>
      </c>
      <c r="O114" s="16" t="str">
        <f>"0752515373"</f>
        <v>0752515373</v>
      </c>
    </row>
    <row r="115" spans="1:15" ht="39" hidden="1" customHeight="1">
      <c r="A115" s="21">
        <v>114</v>
      </c>
      <c r="B115" s="16" t="s">
        <v>539</v>
      </c>
      <c r="C115" s="21">
        <v>1</v>
      </c>
      <c r="D115" s="17">
        <v>44118</v>
      </c>
      <c r="E115" s="18">
        <v>0.75</v>
      </c>
      <c r="F115" s="20" t="s">
        <v>3996</v>
      </c>
      <c r="G115" s="18">
        <v>0.79166666666666663</v>
      </c>
      <c r="H115" s="16" t="s">
        <v>80</v>
      </c>
      <c r="I115" s="16" t="s">
        <v>3285</v>
      </c>
      <c r="J115" s="16" t="s">
        <v>150</v>
      </c>
      <c r="K115" s="16" t="s">
        <v>13</v>
      </c>
      <c r="L115" s="16" t="s">
        <v>151</v>
      </c>
      <c r="M115" s="16" t="s">
        <v>152</v>
      </c>
      <c r="N115" s="16" t="s">
        <v>153</v>
      </c>
      <c r="O115" s="16" t="str">
        <f>"0596655011"</f>
        <v>0596655011</v>
      </c>
    </row>
    <row r="116" spans="1:15" ht="39" hidden="1" customHeight="1">
      <c r="A116" s="21">
        <v>115</v>
      </c>
      <c r="B116" s="16" t="s">
        <v>542</v>
      </c>
      <c r="C116" s="21">
        <v>1</v>
      </c>
      <c r="D116" s="17">
        <v>44119</v>
      </c>
      <c r="E116" s="18">
        <v>0.70833333333333337</v>
      </c>
      <c r="F116" s="20" t="s">
        <v>3996</v>
      </c>
      <c r="G116" s="18">
        <v>0.76041666666666663</v>
      </c>
      <c r="H116" s="16" t="s">
        <v>324</v>
      </c>
      <c r="I116" s="16" t="s">
        <v>3441</v>
      </c>
      <c r="J116" s="16" t="s">
        <v>682</v>
      </c>
      <c r="K116" s="16" t="s">
        <v>9</v>
      </c>
      <c r="L116" s="16" t="s">
        <v>543</v>
      </c>
      <c r="M116" s="16" t="s">
        <v>325</v>
      </c>
      <c r="N116" s="16" t="s">
        <v>326</v>
      </c>
      <c r="O116" s="16" t="str">
        <f>"0985859795"</f>
        <v>0985859795</v>
      </c>
    </row>
    <row r="117" spans="1:15" ht="39" hidden="1" customHeight="1">
      <c r="A117" s="21">
        <v>116</v>
      </c>
      <c r="B117" s="13" t="s">
        <v>452</v>
      </c>
      <c r="C117" s="22">
        <v>1</v>
      </c>
      <c r="D117" s="14">
        <v>44120</v>
      </c>
      <c r="E117" s="15">
        <v>0.71875</v>
      </c>
      <c r="F117" s="19" t="s">
        <v>3996</v>
      </c>
      <c r="G117" s="15">
        <v>0.77083333333333337</v>
      </c>
      <c r="H117" s="13" t="s">
        <v>115</v>
      </c>
      <c r="I117" s="16" t="s">
        <v>3297</v>
      </c>
      <c r="J117" s="16" t="s">
        <v>453</v>
      </c>
      <c r="K117" s="16" t="s">
        <v>13</v>
      </c>
      <c r="L117" s="16" t="s">
        <v>454</v>
      </c>
      <c r="M117" s="16" t="s">
        <v>455</v>
      </c>
      <c r="N117" s="13" t="s">
        <v>456</v>
      </c>
      <c r="O117" s="13" t="str">
        <f>"0663720333"</f>
        <v>0663720333</v>
      </c>
    </row>
    <row r="118" spans="1:15" ht="39" hidden="1" customHeight="1">
      <c r="A118" s="21">
        <v>117</v>
      </c>
      <c r="B118" s="13" t="s">
        <v>544</v>
      </c>
      <c r="C118" s="22">
        <v>1</v>
      </c>
      <c r="D118" s="14">
        <v>44120</v>
      </c>
      <c r="E118" s="15">
        <v>0.73958333333333337</v>
      </c>
      <c r="F118" s="19" t="s">
        <v>3996</v>
      </c>
      <c r="G118" s="15">
        <v>0.78125</v>
      </c>
      <c r="H118" s="13" t="s">
        <v>115</v>
      </c>
      <c r="I118" s="16" t="s">
        <v>3389</v>
      </c>
      <c r="J118" s="16" t="s">
        <v>411</v>
      </c>
      <c r="K118" s="16" t="s">
        <v>9</v>
      </c>
      <c r="L118" s="16" t="s">
        <v>545</v>
      </c>
      <c r="M118" s="16" t="s">
        <v>412</v>
      </c>
      <c r="N118" s="13" t="s">
        <v>413</v>
      </c>
      <c r="O118" s="13" t="str">
        <f>"0666921201"</f>
        <v>0666921201</v>
      </c>
    </row>
    <row r="119" spans="1:15" ht="39" hidden="1" customHeight="1">
      <c r="A119" s="21">
        <v>118</v>
      </c>
      <c r="B119" s="13" t="s">
        <v>546</v>
      </c>
      <c r="C119" s="22">
        <v>1</v>
      </c>
      <c r="D119" s="14">
        <v>44121</v>
      </c>
      <c r="E119" s="15">
        <v>0.41666666666666669</v>
      </c>
      <c r="F119" s="19" t="s">
        <v>3996</v>
      </c>
      <c r="G119" s="15">
        <v>0.5</v>
      </c>
      <c r="H119" s="13" t="s">
        <v>67</v>
      </c>
      <c r="I119" s="16" t="s">
        <v>3403</v>
      </c>
      <c r="J119" s="16" t="s">
        <v>547</v>
      </c>
      <c r="K119" s="16" t="s">
        <v>6</v>
      </c>
      <c r="L119" s="16" t="s">
        <v>548</v>
      </c>
      <c r="M119" s="16" t="s">
        <v>549</v>
      </c>
      <c r="N119" s="13" t="s">
        <v>550</v>
      </c>
      <c r="O119" s="13" t="str">
        <f>"0337624151"</f>
        <v>0337624151</v>
      </c>
    </row>
    <row r="120" spans="1:15" ht="39" hidden="1" customHeight="1">
      <c r="A120" s="21">
        <v>119</v>
      </c>
      <c r="B120" s="13" t="s">
        <v>556</v>
      </c>
      <c r="C120" s="22">
        <v>1</v>
      </c>
      <c r="D120" s="14">
        <v>44121</v>
      </c>
      <c r="E120" s="15">
        <v>0.58333333333333337</v>
      </c>
      <c r="F120" s="19" t="s">
        <v>3996</v>
      </c>
      <c r="G120" s="15">
        <v>0.72916666666666663</v>
      </c>
      <c r="H120" s="13" t="s">
        <v>67</v>
      </c>
      <c r="I120" s="16" t="s">
        <v>3403</v>
      </c>
      <c r="J120" s="16" t="s">
        <v>547</v>
      </c>
      <c r="K120" s="16" t="s">
        <v>9</v>
      </c>
      <c r="L120" s="16" t="s">
        <v>557</v>
      </c>
      <c r="M120" s="16" t="s">
        <v>549</v>
      </c>
      <c r="N120" s="13" t="s">
        <v>550</v>
      </c>
      <c r="O120" s="13" t="str">
        <f>"0337624151"</f>
        <v>0337624151</v>
      </c>
    </row>
    <row r="121" spans="1:15" ht="39" hidden="1" customHeight="1">
      <c r="A121" s="21">
        <v>120</v>
      </c>
      <c r="B121" s="13" t="s">
        <v>551</v>
      </c>
      <c r="C121" s="22">
        <v>1</v>
      </c>
      <c r="D121" s="14">
        <v>44121</v>
      </c>
      <c r="E121" s="15">
        <v>0.66666666666666663</v>
      </c>
      <c r="F121" s="19" t="s">
        <v>3996</v>
      </c>
      <c r="G121" s="15">
        <v>0.70833333333333337</v>
      </c>
      <c r="H121" s="13" t="s">
        <v>115</v>
      </c>
      <c r="I121" s="16" t="s">
        <v>3477</v>
      </c>
      <c r="J121" s="16" t="s">
        <v>552</v>
      </c>
      <c r="K121" s="16" t="s">
        <v>13</v>
      </c>
      <c r="L121" s="16" t="s">
        <v>553</v>
      </c>
      <c r="M121" s="16" t="s">
        <v>554</v>
      </c>
      <c r="N121" s="13" t="s">
        <v>555</v>
      </c>
      <c r="O121" s="13" t="str">
        <f>"0729572121"</f>
        <v>0729572121</v>
      </c>
    </row>
    <row r="122" spans="1:15" ht="39" hidden="1" customHeight="1">
      <c r="A122" s="21">
        <v>121</v>
      </c>
      <c r="B122" s="13" t="s">
        <v>345</v>
      </c>
      <c r="C122" s="22">
        <v>1</v>
      </c>
      <c r="D122" s="14">
        <v>44123</v>
      </c>
      <c r="E122" s="15">
        <v>0.72916666666666663</v>
      </c>
      <c r="F122" s="19" t="s">
        <v>3996</v>
      </c>
      <c r="G122" s="15">
        <v>0.77083333333333337</v>
      </c>
      <c r="H122" s="13" t="s">
        <v>110</v>
      </c>
      <c r="I122" s="16" t="s">
        <v>3443</v>
      </c>
      <c r="J122" s="16" t="s">
        <v>346</v>
      </c>
      <c r="K122" s="16" t="s">
        <v>9</v>
      </c>
      <c r="L122" s="16" t="s">
        <v>347</v>
      </c>
      <c r="M122" s="16" t="s">
        <v>348</v>
      </c>
      <c r="N122" s="13" t="s">
        <v>111</v>
      </c>
      <c r="O122" s="13" t="str">
        <f>"0537289545"</f>
        <v>0537289545</v>
      </c>
    </row>
    <row r="123" spans="1:15" ht="39" hidden="1" customHeight="1">
      <c r="A123" s="21">
        <v>122</v>
      </c>
      <c r="B123" s="13" t="s">
        <v>558</v>
      </c>
      <c r="C123" s="22">
        <v>1</v>
      </c>
      <c r="D123" s="14">
        <v>44124</v>
      </c>
      <c r="E123" s="15">
        <v>0.75</v>
      </c>
      <c r="F123" s="19" t="s">
        <v>3996</v>
      </c>
      <c r="G123" s="15">
        <v>0.79166666666666663</v>
      </c>
      <c r="H123" s="13" t="s">
        <v>25</v>
      </c>
      <c r="I123" s="16" t="s">
        <v>3294</v>
      </c>
      <c r="J123" s="16" t="s">
        <v>434</v>
      </c>
      <c r="K123" s="16" t="s">
        <v>6</v>
      </c>
      <c r="L123" s="16" t="s">
        <v>435</v>
      </c>
      <c r="M123" s="16" t="s">
        <v>173</v>
      </c>
      <c r="N123" s="13" t="s">
        <v>174</v>
      </c>
      <c r="O123" s="13" t="str">
        <f>"0470922211"</f>
        <v>0470922211</v>
      </c>
    </row>
    <row r="124" spans="1:15" ht="39" hidden="1" customHeight="1">
      <c r="A124" s="21">
        <v>123</v>
      </c>
      <c r="B124" s="13" t="s">
        <v>559</v>
      </c>
      <c r="C124" s="22">
        <v>1</v>
      </c>
      <c r="D124" s="14">
        <v>44124</v>
      </c>
      <c r="E124" s="15">
        <v>0.5625</v>
      </c>
      <c r="F124" s="19" t="s">
        <v>3996</v>
      </c>
      <c r="G124" s="15">
        <v>0.60416666666666663</v>
      </c>
      <c r="H124" s="13" t="s">
        <v>25</v>
      </c>
      <c r="I124" s="16" t="s">
        <v>3294</v>
      </c>
      <c r="J124" s="16" t="s">
        <v>434</v>
      </c>
      <c r="K124" s="16" t="s">
        <v>6</v>
      </c>
      <c r="L124" s="16" t="s">
        <v>435</v>
      </c>
      <c r="M124" s="16" t="s">
        <v>173</v>
      </c>
      <c r="N124" s="13" t="s">
        <v>174</v>
      </c>
      <c r="O124" s="13" t="str">
        <f>"0470922211"</f>
        <v>0470922211</v>
      </c>
    </row>
    <row r="125" spans="1:15" ht="39" hidden="1" customHeight="1">
      <c r="A125" s="21">
        <v>124</v>
      </c>
      <c r="B125" s="13" t="s">
        <v>457</v>
      </c>
      <c r="C125" s="22">
        <v>1</v>
      </c>
      <c r="D125" s="14">
        <v>44125</v>
      </c>
      <c r="E125" s="15">
        <v>0.72916666666666663</v>
      </c>
      <c r="F125" s="19" t="s">
        <v>3996</v>
      </c>
      <c r="G125" s="15">
        <v>0.77083333333333337</v>
      </c>
      <c r="H125" s="13" t="s">
        <v>110</v>
      </c>
      <c r="I125" s="16" t="s">
        <v>3296</v>
      </c>
      <c r="J125" s="16" t="s">
        <v>458</v>
      </c>
      <c r="K125" s="16" t="s">
        <v>9</v>
      </c>
      <c r="L125" s="16" t="s">
        <v>459</v>
      </c>
      <c r="M125" s="16" t="s">
        <v>460</v>
      </c>
      <c r="N125" s="13" t="s">
        <v>461</v>
      </c>
      <c r="O125" s="13" t="str">
        <f>"0547352111"</f>
        <v>0547352111</v>
      </c>
    </row>
    <row r="126" spans="1:15" ht="39" hidden="1" customHeight="1">
      <c r="A126" s="21">
        <v>125</v>
      </c>
      <c r="B126" s="13" t="s">
        <v>602</v>
      </c>
      <c r="C126" s="22">
        <v>1</v>
      </c>
      <c r="D126" s="14">
        <v>44126</v>
      </c>
      <c r="E126" s="15">
        <v>0.75</v>
      </c>
      <c r="F126" s="19" t="s">
        <v>3996</v>
      </c>
      <c r="G126" s="15">
        <v>0.79166666666666663</v>
      </c>
      <c r="H126" s="13" t="s">
        <v>110</v>
      </c>
      <c r="I126" s="16" t="s">
        <v>3287</v>
      </c>
      <c r="J126" s="16" t="s">
        <v>176</v>
      </c>
      <c r="K126" s="16" t="s">
        <v>9</v>
      </c>
      <c r="L126" s="16" t="s">
        <v>603</v>
      </c>
      <c r="M126" s="16" t="s">
        <v>604</v>
      </c>
      <c r="N126" s="13" t="s">
        <v>179</v>
      </c>
      <c r="O126" s="13" t="str">
        <f>"0543361111"</f>
        <v>0543361111</v>
      </c>
    </row>
    <row r="127" spans="1:15" ht="39" hidden="1" customHeight="1">
      <c r="A127" s="21">
        <v>126</v>
      </c>
      <c r="B127" s="13" t="s">
        <v>563</v>
      </c>
      <c r="C127" s="22">
        <v>1</v>
      </c>
      <c r="D127" s="14">
        <v>44127</v>
      </c>
      <c r="E127" s="15">
        <v>0.625</v>
      </c>
      <c r="F127" s="19" t="s">
        <v>3996</v>
      </c>
      <c r="G127" s="15">
        <v>0.70833333333333337</v>
      </c>
      <c r="H127" s="13" t="s">
        <v>95</v>
      </c>
      <c r="I127" s="16" t="s">
        <v>3361</v>
      </c>
      <c r="J127" s="16" t="s">
        <v>96</v>
      </c>
      <c r="K127" s="16" t="s">
        <v>127</v>
      </c>
      <c r="L127" s="16" t="s">
        <v>536</v>
      </c>
      <c r="M127" s="16" t="s">
        <v>537</v>
      </c>
      <c r="N127" s="13" t="s">
        <v>538</v>
      </c>
      <c r="O127" s="13" t="str">
        <f>"0752515373"</f>
        <v>0752515373</v>
      </c>
    </row>
    <row r="128" spans="1:15" ht="39" hidden="1" customHeight="1">
      <c r="A128" s="21">
        <v>127</v>
      </c>
      <c r="B128" s="13" t="s">
        <v>560</v>
      </c>
      <c r="C128" s="22">
        <v>1</v>
      </c>
      <c r="D128" s="14">
        <v>44127</v>
      </c>
      <c r="E128" s="15">
        <v>0.75</v>
      </c>
      <c r="F128" s="19" t="s">
        <v>3996</v>
      </c>
      <c r="G128" s="15">
        <v>0.79166666666666663</v>
      </c>
      <c r="H128" s="13" t="s">
        <v>18</v>
      </c>
      <c r="I128" s="16" t="s">
        <v>3536</v>
      </c>
      <c r="J128" s="16" t="s">
        <v>561</v>
      </c>
      <c r="K128" s="16" t="s">
        <v>13</v>
      </c>
      <c r="L128" s="16" t="s">
        <v>316</v>
      </c>
      <c r="M128" s="16" t="s">
        <v>562</v>
      </c>
      <c r="N128" s="13" t="s">
        <v>218</v>
      </c>
      <c r="O128" s="13" t="str">
        <f>"0743635611"</f>
        <v>0743635611</v>
      </c>
    </row>
    <row r="129" spans="1:15" ht="39" hidden="1" customHeight="1">
      <c r="A129" s="21">
        <v>128</v>
      </c>
      <c r="B129" s="13" t="s">
        <v>794</v>
      </c>
      <c r="C129" s="22">
        <v>1</v>
      </c>
      <c r="D129" s="14">
        <v>44127</v>
      </c>
      <c r="E129" s="15">
        <v>0.72916666666666663</v>
      </c>
      <c r="F129" s="19" t="s">
        <v>3996</v>
      </c>
      <c r="G129" s="15">
        <v>0.79166666666666663</v>
      </c>
      <c r="H129" s="13" t="s">
        <v>707</v>
      </c>
      <c r="I129" s="16" t="s">
        <v>3537</v>
      </c>
      <c r="J129" s="16" t="s">
        <v>708</v>
      </c>
      <c r="K129" s="16" t="s">
        <v>9</v>
      </c>
      <c r="L129" s="16" t="s">
        <v>109</v>
      </c>
      <c r="M129" s="16" t="s">
        <v>709</v>
      </c>
      <c r="N129" s="13" t="s">
        <v>710</v>
      </c>
      <c r="O129" s="13" t="str">
        <f>"0178725012"</f>
        <v>0178725012</v>
      </c>
    </row>
    <row r="130" spans="1:15" ht="39" hidden="1" customHeight="1">
      <c r="A130" s="21">
        <v>129</v>
      </c>
      <c r="B130" s="13" t="s">
        <v>564</v>
      </c>
      <c r="C130" s="22">
        <v>1</v>
      </c>
      <c r="D130" s="14">
        <v>44130</v>
      </c>
      <c r="E130" s="15">
        <v>0.75</v>
      </c>
      <c r="F130" s="19" t="s">
        <v>3996</v>
      </c>
      <c r="G130" s="15">
        <v>0.79166666666666663</v>
      </c>
      <c r="H130" s="13" t="s">
        <v>29</v>
      </c>
      <c r="I130" s="16" t="s">
        <v>3533</v>
      </c>
      <c r="J130" s="16" t="s">
        <v>501</v>
      </c>
      <c r="K130" s="16" t="s">
        <v>6</v>
      </c>
      <c r="L130" s="16" t="s">
        <v>565</v>
      </c>
      <c r="M130" s="16" t="s">
        <v>503</v>
      </c>
      <c r="N130" s="13" t="s">
        <v>504</v>
      </c>
      <c r="O130" s="13" t="str">
        <f>"0568570057"</f>
        <v>0568570057</v>
      </c>
    </row>
    <row r="131" spans="1:15" ht="39" hidden="1" customHeight="1">
      <c r="A131" s="21">
        <v>130</v>
      </c>
      <c r="B131" s="13" t="s">
        <v>605</v>
      </c>
      <c r="C131" s="22">
        <v>1</v>
      </c>
      <c r="D131" s="14">
        <v>44131</v>
      </c>
      <c r="E131" s="15">
        <v>0.75</v>
      </c>
      <c r="F131" s="19" t="s">
        <v>3996</v>
      </c>
      <c r="G131" s="15">
        <v>0.8125</v>
      </c>
      <c r="H131" s="13" t="s">
        <v>34</v>
      </c>
      <c r="I131" s="16" t="s">
        <v>3298</v>
      </c>
      <c r="J131" s="16" t="s">
        <v>606</v>
      </c>
      <c r="K131" s="16" t="s">
        <v>127</v>
      </c>
      <c r="L131" s="16" t="s">
        <v>607</v>
      </c>
      <c r="M131" s="16" t="s">
        <v>608</v>
      </c>
      <c r="N131" s="13" t="s">
        <v>609</v>
      </c>
      <c r="O131" s="13" t="str">
        <f>"0456286100"</f>
        <v>0456286100</v>
      </c>
    </row>
    <row r="132" spans="1:15" ht="39" hidden="1" customHeight="1">
      <c r="A132" s="21">
        <v>131</v>
      </c>
      <c r="B132" s="13" t="s">
        <v>566</v>
      </c>
      <c r="C132" s="22">
        <v>1</v>
      </c>
      <c r="D132" s="14">
        <v>44132</v>
      </c>
      <c r="E132" s="15">
        <v>0.72916666666666663</v>
      </c>
      <c r="F132" s="19" t="s">
        <v>3996</v>
      </c>
      <c r="G132" s="15">
        <v>0.77083333333333337</v>
      </c>
      <c r="H132" s="13" t="s">
        <v>110</v>
      </c>
      <c r="I132" s="16" t="s">
        <v>3379</v>
      </c>
      <c r="J132" s="16" t="s">
        <v>567</v>
      </c>
      <c r="K132" s="16" t="s">
        <v>6</v>
      </c>
      <c r="L132" s="16" t="s">
        <v>568</v>
      </c>
      <c r="M132" s="16" t="s">
        <v>569</v>
      </c>
      <c r="N132" s="13" t="s">
        <v>570</v>
      </c>
      <c r="O132" s="13" t="str">
        <f>"0559245100"</f>
        <v>0559245100</v>
      </c>
    </row>
    <row r="133" spans="1:15" ht="39" hidden="1" customHeight="1">
      <c r="A133" s="21">
        <v>132</v>
      </c>
      <c r="B133" s="13" t="s">
        <v>349</v>
      </c>
      <c r="C133" s="22">
        <v>1</v>
      </c>
      <c r="D133" s="14">
        <v>44133</v>
      </c>
      <c r="E133" s="15">
        <v>0.77083333333333337</v>
      </c>
      <c r="F133" s="19" t="s">
        <v>3996</v>
      </c>
      <c r="G133" s="15">
        <v>0.8125</v>
      </c>
      <c r="H133" s="13" t="s">
        <v>67</v>
      </c>
      <c r="I133" s="16" t="s">
        <v>3299</v>
      </c>
      <c r="J133" s="16" t="s">
        <v>350</v>
      </c>
      <c r="K133" s="16" t="s">
        <v>2060</v>
      </c>
      <c r="L133" s="16" t="s">
        <v>351</v>
      </c>
      <c r="M133" s="16" t="s">
        <v>352</v>
      </c>
      <c r="N133" s="13" t="s">
        <v>353</v>
      </c>
      <c r="O133" s="13" t="str">
        <f>"0359233111"</f>
        <v>0359233111</v>
      </c>
    </row>
    <row r="134" spans="1:15" ht="39" hidden="1" customHeight="1">
      <c r="A134" s="21">
        <v>133</v>
      </c>
      <c r="B134" s="13" t="s">
        <v>576</v>
      </c>
      <c r="C134" s="22">
        <v>1</v>
      </c>
      <c r="D134" s="14">
        <v>44133</v>
      </c>
      <c r="E134" s="15">
        <v>0.75</v>
      </c>
      <c r="F134" s="19" t="s">
        <v>3996</v>
      </c>
      <c r="G134" s="15">
        <v>0.83333333333333337</v>
      </c>
      <c r="H134" s="13" t="s">
        <v>95</v>
      </c>
      <c r="I134" s="16" t="s">
        <v>3361</v>
      </c>
      <c r="J134" s="16" t="s">
        <v>96</v>
      </c>
      <c r="K134" s="16" t="s">
        <v>127</v>
      </c>
      <c r="L134" s="16" t="s">
        <v>541</v>
      </c>
      <c r="M134" s="16" t="s">
        <v>537</v>
      </c>
      <c r="N134" s="13" t="s">
        <v>538</v>
      </c>
      <c r="O134" s="13" t="str">
        <f>"0752515373"</f>
        <v>0752515373</v>
      </c>
    </row>
    <row r="135" spans="1:15" ht="39" hidden="1" customHeight="1">
      <c r="A135" s="21">
        <v>134</v>
      </c>
      <c r="B135" s="13" t="s">
        <v>571</v>
      </c>
      <c r="C135" s="22">
        <v>1</v>
      </c>
      <c r="D135" s="14">
        <v>44133</v>
      </c>
      <c r="E135" s="15">
        <v>0.75</v>
      </c>
      <c r="F135" s="19" t="s">
        <v>3996</v>
      </c>
      <c r="G135" s="15">
        <v>0.8125</v>
      </c>
      <c r="H135" s="13" t="s">
        <v>38</v>
      </c>
      <c r="I135" s="16" t="s">
        <v>143</v>
      </c>
      <c r="J135" s="16" t="s">
        <v>572</v>
      </c>
      <c r="K135" s="16" t="s">
        <v>6</v>
      </c>
      <c r="L135" s="16" t="s">
        <v>573</v>
      </c>
      <c r="M135" s="16" t="s">
        <v>574</v>
      </c>
      <c r="N135" s="13" t="s">
        <v>575</v>
      </c>
      <c r="O135" s="13" t="str">
        <f>"0798345151"</f>
        <v>0798345151</v>
      </c>
    </row>
    <row r="136" spans="1:15" ht="39" hidden="1" customHeight="1">
      <c r="A136" s="21">
        <v>135</v>
      </c>
      <c r="B136" s="13" t="s">
        <v>610</v>
      </c>
      <c r="C136" s="22">
        <v>1</v>
      </c>
      <c r="D136" s="14">
        <v>44133</v>
      </c>
      <c r="E136" s="15">
        <v>0.73958333333333337</v>
      </c>
      <c r="F136" s="19" t="s">
        <v>3996</v>
      </c>
      <c r="G136" s="15">
        <v>0.78125</v>
      </c>
      <c r="H136" s="13" t="s">
        <v>133</v>
      </c>
      <c r="I136" s="16" t="s">
        <v>3368</v>
      </c>
      <c r="J136" s="16" t="s">
        <v>611</v>
      </c>
      <c r="K136" s="16" t="s">
        <v>13</v>
      </c>
      <c r="L136" s="16" t="s">
        <v>128</v>
      </c>
      <c r="M136" s="16" t="s">
        <v>612</v>
      </c>
      <c r="N136" s="13" t="s">
        <v>136</v>
      </c>
      <c r="O136" s="13" t="str">
        <f>"0836832881"</f>
        <v>0836832881</v>
      </c>
    </row>
    <row r="137" spans="1:15" ht="39" hidden="1" customHeight="1">
      <c r="A137" s="21">
        <v>136</v>
      </c>
      <c r="B137" s="13" t="s">
        <v>613</v>
      </c>
      <c r="C137" s="22">
        <v>1</v>
      </c>
      <c r="D137" s="14">
        <v>44133</v>
      </c>
      <c r="E137" s="15">
        <v>0.66666666666666663</v>
      </c>
      <c r="F137" s="19" t="s">
        <v>3996</v>
      </c>
      <c r="G137" s="15">
        <v>0.70833333333333337</v>
      </c>
      <c r="H137" s="13" t="s">
        <v>29</v>
      </c>
      <c r="I137" s="16" t="s">
        <v>3316</v>
      </c>
      <c r="J137" s="16" t="s">
        <v>614</v>
      </c>
      <c r="K137" s="16" t="s">
        <v>6</v>
      </c>
      <c r="L137" s="16" t="s">
        <v>615</v>
      </c>
      <c r="M137" s="16" t="s">
        <v>31</v>
      </c>
      <c r="N137" s="13" t="s">
        <v>32</v>
      </c>
      <c r="O137" s="13" t="str">
        <f>"0526116261"</f>
        <v>0526116261</v>
      </c>
    </row>
    <row r="138" spans="1:15" ht="39" hidden="1" customHeight="1">
      <c r="A138" s="21">
        <v>137</v>
      </c>
      <c r="B138" s="13" t="s">
        <v>354</v>
      </c>
      <c r="C138" s="22">
        <v>1</v>
      </c>
      <c r="D138" s="14">
        <v>44139</v>
      </c>
      <c r="E138" s="15">
        <v>0.72916666666666663</v>
      </c>
      <c r="F138" s="19" t="s">
        <v>3996</v>
      </c>
      <c r="G138" s="15">
        <v>0.77083333333333337</v>
      </c>
      <c r="H138" s="13" t="s">
        <v>129</v>
      </c>
      <c r="I138" s="16" t="s">
        <v>130</v>
      </c>
      <c r="J138" s="16" t="s">
        <v>131</v>
      </c>
      <c r="K138" s="16" t="s">
        <v>9</v>
      </c>
      <c r="L138" s="16" t="s">
        <v>355</v>
      </c>
      <c r="M138" s="16" t="s">
        <v>356</v>
      </c>
      <c r="N138" s="13" t="s">
        <v>357</v>
      </c>
      <c r="O138" s="13" t="str">
        <f>"0975467454"</f>
        <v>0975467454</v>
      </c>
    </row>
    <row r="139" spans="1:15" ht="39" hidden="1" customHeight="1">
      <c r="A139" s="21">
        <v>138</v>
      </c>
      <c r="B139" s="13" t="s">
        <v>577</v>
      </c>
      <c r="C139" s="22">
        <v>1</v>
      </c>
      <c r="D139" s="14">
        <v>44139</v>
      </c>
      <c r="E139" s="15">
        <v>0.72916666666666663</v>
      </c>
      <c r="F139" s="19" t="s">
        <v>3996</v>
      </c>
      <c r="G139" s="15">
        <v>0.77083333333333337</v>
      </c>
      <c r="H139" s="13" t="s">
        <v>80</v>
      </c>
      <c r="I139" s="16" t="s">
        <v>3285</v>
      </c>
      <c r="J139" s="16" t="s">
        <v>150</v>
      </c>
      <c r="K139" s="16" t="s">
        <v>6</v>
      </c>
      <c r="L139" s="16" t="s">
        <v>578</v>
      </c>
      <c r="M139" s="16" t="s">
        <v>152</v>
      </c>
      <c r="N139" s="13" t="s">
        <v>153</v>
      </c>
      <c r="O139" s="13" t="str">
        <f>"0596655011"</f>
        <v>0596655011</v>
      </c>
    </row>
    <row r="140" spans="1:15" ht="39" hidden="1" customHeight="1">
      <c r="A140" s="21">
        <v>139</v>
      </c>
      <c r="B140" s="13" t="s">
        <v>616</v>
      </c>
      <c r="C140" s="22">
        <v>1</v>
      </c>
      <c r="D140" s="14">
        <v>44140</v>
      </c>
      <c r="E140" s="15">
        <v>0.72916666666666663</v>
      </c>
      <c r="F140" s="19" t="s">
        <v>3996</v>
      </c>
      <c r="G140" s="15">
        <v>0.77083333333333337</v>
      </c>
      <c r="H140" s="13" t="s">
        <v>117</v>
      </c>
      <c r="I140" s="16" t="s">
        <v>3534</v>
      </c>
      <c r="J140" s="16" t="s">
        <v>118</v>
      </c>
      <c r="K140" s="16" t="s">
        <v>6</v>
      </c>
      <c r="L140" s="16" t="s">
        <v>119</v>
      </c>
      <c r="M140" s="16" t="s">
        <v>158</v>
      </c>
      <c r="N140" s="13" t="s">
        <v>121</v>
      </c>
      <c r="O140" s="13" t="str">
        <f>"0117221110"</f>
        <v>0117221110</v>
      </c>
    </row>
    <row r="141" spans="1:15" ht="39" hidden="1" customHeight="1">
      <c r="A141" s="21">
        <v>140</v>
      </c>
      <c r="B141" s="13" t="s">
        <v>617</v>
      </c>
      <c r="C141" s="22">
        <v>1</v>
      </c>
      <c r="D141" s="14">
        <v>44140</v>
      </c>
      <c r="E141" s="15">
        <v>0.75</v>
      </c>
      <c r="F141" s="19" t="s">
        <v>3996</v>
      </c>
      <c r="G141" s="15">
        <v>0.79166666666666663</v>
      </c>
      <c r="H141" s="13" t="s">
        <v>38</v>
      </c>
      <c r="I141" s="16" t="s">
        <v>3300</v>
      </c>
      <c r="J141" s="16" t="s">
        <v>618</v>
      </c>
      <c r="K141" s="16" t="s">
        <v>6</v>
      </c>
      <c r="L141" s="16" t="s">
        <v>619</v>
      </c>
      <c r="M141" s="16" t="s">
        <v>620</v>
      </c>
      <c r="N141" s="13" t="s">
        <v>621</v>
      </c>
      <c r="O141" s="13" t="str">
        <f>"0783024321"</f>
        <v>0783024321</v>
      </c>
    </row>
    <row r="142" spans="1:15" ht="39" hidden="1" customHeight="1">
      <c r="A142" s="21">
        <v>141</v>
      </c>
      <c r="B142" s="13" t="s">
        <v>462</v>
      </c>
      <c r="C142" s="22">
        <v>1</v>
      </c>
      <c r="D142" s="14">
        <v>44141</v>
      </c>
      <c r="E142" s="15">
        <v>0.73958333333333337</v>
      </c>
      <c r="F142" s="19" t="s">
        <v>3996</v>
      </c>
      <c r="G142" s="15">
        <v>0.78125</v>
      </c>
      <c r="H142" s="13" t="s">
        <v>115</v>
      </c>
      <c r="I142" s="16" t="s">
        <v>3389</v>
      </c>
      <c r="J142" s="16" t="s">
        <v>411</v>
      </c>
      <c r="K142" s="16" t="s">
        <v>9</v>
      </c>
      <c r="L142" s="16" t="s">
        <v>181</v>
      </c>
      <c r="M142" s="16" t="s">
        <v>412</v>
      </c>
      <c r="N142" s="13" t="s">
        <v>413</v>
      </c>
      <c r="O142" s="13" t="str">
        <f>"0666921201"</f>
        <v>0666921201</v>
      </c>
    </row>
    <row r="143" spans="1:15" ht="39" hidden="1" customHeight="1">
      <c r="A143" s="21">
        <v>142</v>
      </c>
      <c r="B143" s="13" t="s">
        <v>579</v>
      </c>
      <c r="C143" s="22">
        <v>1</v>
      </c>
      <c r="D143" s="14">
        <v>44141</v>
      </c>
      <c r="E143" s="15">
        <v>0.70833333333333337</v>
      </c>
      <c r="F143" s="19" t="s">
        <v>3996</v>
      </c>
      <c r="G143" s="15">
        <v>0.75</v>
      </c>
      <c r="H143" s="13" t="s">
        <v>25</v>
      </c>
      <c r="I143" s="16" t="s">
        <v>3382</v>
      </c>
      <c r="J143" s="16" t="s">
        <v>26</v>
      </c>
      <c r="K143" s="16" t="s">
        <v>13</v>
      </c>
      <c r="L143" s="16" t="s">
        <v>580</v>
      </c>
      <c r="M143" s="16" t="s">
        <v>27</v>
      </c>
      <c r="N143" s="13" t="s">
        <v>28</v>
      </c>
      <c r="O143" s="13" t="str">
        <f>"0432515311"</f>
        <v>0432515311</v>
      </c>
    </row>
    <row r="144" spans="1:15" ht="39" hidden="1" customHeight="1">
      <c r="A144" s="21">
        <v>143</v>
      </c>
      <c r="B144" s="13" t="s">
        <v>795</v>
      </c>
      <c r="C144" s="22">
        <v>1</v>
      </c>
      <c r="D144" s="14">
        <v>44141</v>
      </c>
      <c r="E144" s="15">
        <v>0.72916666666666663</v>
      </c>
      <c r="F144" s="19" t="s">
        <v>3996</v>
      </c>
      <c r="G144" s="15">
        <v>0.77083333333333337</v>
      </c>
      <c r="H144" s="13" t="s">
        <v>110</v>
      </c>
      <c r="I144" s="16" t="s">
        <v>3289</v>
      </c>
      <c r="J144" s="16" t="s">
        <v>444</v>
      </c>
      <c r="K144" s="16" t="s">
        <v>6</v>
      </c>
      <c r="L144" s="16" t="s">
        <v>445</v>
      </c>
      <c r="M144" s="16" t="s">
        <v>317</v>
      </c>
      <c r="N144" s="13" t="s">
        <v>446</v>
      </c>
      <c r="O144" s="13" t="str">
        <f>"0534352618"</f>
        <v>0534352618</v>
      </c>
    </row>
    <row r="145" spans="1:15" ht="39" hidden="1" customHeight="1">
      <c r="A145" s="21">
        <v>144</v>
      </c>
      <c r="B145" s="13" t="s">
        <v>463</v>
      </c>
      <c r="C145" s="22">
        <v>1</v>
      </c>
      <c r="D145" s="14">
        <v>44144</v>
      </c>
      <c r="E145" s="15">
        <v>0.71875</v>
      </c>
      <c r="F145" s="19" t="s">
        <v>3996</v>
      </c>
      <c r="G145" s="15">
        <v>0.76041666666666663</v>
      </c>
      <c r="H145" s="13" t="s">
        <v>29</v>
      </c>
      <c r="I145" s="16" t="s">
        <v>3524</v>
      </c>
      <c r="J145" s="16" t="s">
        <v>464</v>
      </c>
      <c r="K145" s="16" t="s">
        <v>13</v>
      </c>
      <c r="L145" s="16" t="s">
        <v>465</v>
      </c>
      <c r="M145" s="16" t="s">
        <v>581</v>
      </c>
      <c r="N145" s="13" t="s">
        <v>466</v>
      </c>
      <c r="O145" s="13" t="str">
        <f>"0561543131"</f>
        <v>0561543131</v>
      </c>
    </row>
    <row r="146" spans="1:15" ht="39" hidden="1" customHeight="1">
      <c r="A146" s="21">
        <v>145</v>
      </c>
      <c r="B146" s="13" t="s">
        <v>622</v>
      </c>
      <c r="C146" s="22">
        <v>1</v>
      </c>
      <c r="D146" s="14">
        <v>44144</v>
      </c>
      <c r="E146" s="15">
        <v>0.72916666666666663</v>
      </c>
      <c r="F146" s="19" t="s">
        <v>3996</v>
      </c>
      <c r="G146" s="15">
        <v>0.77083333333333337</v>
      </c>
      <c r="H146" s="13" t="s">
        <v>29</v>
      </c>
      <c r="I146" s="16" t="s">
        <v>623</v>
      </c>
      <c r="J146" s="16" t="s">
        <v>624</v>
      </c>
      <c r="K146" s="16" t="s">
        <v>9</v>
      </c>
      <c r="L146" s="16" t="s">
        <v>625</v>
      </c>
      <c r="M146" s="16" t="s">
        <v>623</v>
      </c>
      <c r="N146" s="13" t="s">
        <v>626</v>
      </c>
      <c r="O146" s="13" t="str">
        <f>"0533861111"</f>
        <v>0533861111</v>
      </c>
    </row>
    <row r="147" spans="1:15" ht="39" hidden="1" customHeight="1">
      <c r="A147" s="21">
        <v>146</v>
      </c>
      <c r="B147" s="13" t="s">
        <v>588</v>
      </c>
      <c r="C147" s="22">
        <v>1</v>
      </c>
      <c r="D147" s="14">
        <v>44146</v>
      </c>
      <c r="E147" s="15">
        <v>0.72916666666666663</v>
      </c>
      <c r="F147" s="19" t="s">
        <v>3996</v>
      </c>
      <c r="G147" s="15">
        <v>0.77083333333333337</v>
      </c>
      <c r="H147" s="13" t="s">
        <v>80</v>
      </c>
      <c r="I147" s="16" t="s">
        <v>3285</v>
      </c>
      <c r="J147" s="16" t="s">
        <v>150</v>
      </c>
      <c r="K147" s="16" t="s">
        <v>9</v>
      </c>
      <c r="L147" s="16" t="s">
        <v>589</v>
      </c>
      <c r="M147" s="16" t="s">
        <v>152</v>
      </c>
      <c r="N147" s="13" t="s">
        <v>153</v>
      </c>
      <c r="O147" s="13" t="str">
        <f>"0596655011"</f>
        <v>0596655011</v>
      </c>
    </row>
    <row r="148" spans="1:15" ht="39" hidden="1" customHeight="1">
      <c r="A148" s="21">
        <v>147</v>
      </c>
      <c r="B148" s="13" t="s">
        <v>582</v>
      </c>
      <c r="C148" s="22">
        <v>1</v>
      </c>
      <c r="D148" s="14">
        <v>44146</v>
      </c>
      <c r="E148" s="15">
        <v>0.75</v>
      </c>
      <c r="F148" s="19" t="s">
        <v>3996</v>
      </c>
      <c r="G148" s="15">
        <v>0.79166666666666663</v>
      </c>
      <c r="H148" s="13" t="s">
        <v>583</v>
      </c>
      <c r="I148" s="16" t="s">
        <v>3301</v>
      </c>
      <c r="J148" s="16" t="s">
        <v>584</v>
      </c>
      <c r="K148" s="16" t="s">
        <v>13</v>
      </c>
      <c r="L148" s="16" t="s">
        <v>585</v>
      </c>
      <c r="M148" s="16" t="s">
        <v>586</v>
      </c>
      <c r="N148" s="13" t="s">
        <v>587</v>
      </c>
      <c r="O148" s="13" t="str">
        <f>"0572225311"</f>
        <v>0572225311</v>
      </c>
    </row>
    <row r="149" spans="1:15" ht="39" hidden="1" customHeight="1">
      <c r="A149" s="21">
        <v>148</v>
      </c>
      <c r="B149" s="13" t="s">
        <v>627</v>
      </c>
      <c r="C149" s="22">
        <v>1</v>
      </c>
      <c r="D149" s="14">
        <v>44146</v>
      </c>
      <c r="E149" s="15">
        <v>0.70833333333333337</v>
      </c>
      <c r="F149" s="19" t="s">
        <v>3996</v>
      </c>
      <c r="G149" s="15">
        <v>0.75</v>
      </c>
      <c r="H149" s="13" t="s">
        <v>45</v>
      </c>
      <c r="I149" s="16" t="s">
        <v>3396</v>
      </c>
      <c r="J149" s="16" t="s">
        <v>46</v>
      </c>
      <c r="K149" s="16" t="s">
        <v>9</v>
      </c>
      <c r="L149" s="16" t="s">
        <v>109</v>
      </c>
      <c r="M149" s="16" t="s">
        <v>628</v>
      </c>
      <c r="N149" s="13" t="s">
        <v>49</v>
      </c>
      <c r="O149" s="13" t="str">
        <f>"0824723111"</f>
        <v>0824723111</v>
      </c>
    </row>
    <row r="150" spans="1:15" ht="39" hidden="1" customHeight="1">
      <c r="A150" s="21">
        <v>149</v>
      </c>
      <c r="B150" s="13" t="s">
        <v>629</v>
      </c>
      <c r="C150" s="22">
        <v>1</v>
      </c>
      <c r="D150" s="14">
        <v>44146</v>
      </c>
      <c r="E150" s="15">
        <v>0.73958333333333337</v>
      </c>
      <c r="F150" s="19" t="s">
        <v>3996</v>
      </c>
      <c r="G150" s="15">
        <v>0.78125</v>
      </c>
      <c r="H150" s="13" t="s">
        <v>38</v>
      </c>
      <c r="I150" s="16" t="s">
        <v>3486</v>
      </c>
      <c r="J150" s="16" t="s">
        <v>630</v>
      </c>
      <c r="K150" s="16" t="s">
        <v>9</v>
      </c>
      <c r="L150" s="16" t="s">
        <v>631</v>
      </c>
      <c r="M150" s="16" t="s">
        <v>40</v>
      </c>
      <c r="N150" s="13" t="s">
        <v>41</v>
      </c>
      <c r="O150" s="13" t="str">
        <f>"0799221200"</f>
        <v>0799221200</v>
      </c>
    </row>
    <row r="151" spans="1:15" ht="39" hidden="1" customHeight="1">
      <c r="A151" s="21">
        <v>150</v>
      </c>
      <c r="B151" s="13" t="s">
        <v>632</v>
      </c>
      <c r="C151" s="22">
        <v>1</v>
      </c>
      <c r="D151" s="14">
        <v>44147</v>
      </c>
      <c r="E151" s="15">
        <v>0.72916666666666663</v>
      </c>
      <c r="F151" s="19" t="s">
        <v>3996</v>
      </c>
      <c r="G151" s="15">
        <v>0.79166666666666663</v>
      </c>
      <c r="H151" s="13" t="s">
        <v>29</v>
      </c>
      <c r="I151" s="16" t="s">
        <v>3402</v>
      </c>
      <c r="J151" s="16" t="s">
        <v>511</v>
      </c>
      <c r="K151" s="16" t="s">
        <v>6</v>
      </c>
      <c r="L151" s="16" t="s">
        <v>633</v>
      </c>
      <c r="M151" s="16" t="s">
        <v>634</v>
      </c>
      <c r="N151" s="13" t="s">
        <v>635</v>
      </c>
      <c r="O151" s="13" t="str">
        <f>"0532336111"</f>
        <v>0532336111</v>
      </c>
    </row>
    <row r="152" spans="1:15" ht="39" hidden="1" customHeight="1">
      <c r="A152" s="21">
        <v>151</v>
      </c>
      <c r="B152" s="13" t="s">
        <v>636</v>
      </c>
      <c r="C152" s="22">
        <v>1</v>
      </c>
      <c r="D152" s="14">
        <v>44147</v>
      </c>
      <c r="E152" s="15">
        <v>0.75</v>
      </c>
      <c r="F152" s="19" t="s">
        <v>3996</v>
      </c>
      <c r="G152" s="15">
        <v>0.79166666666666663</v>
      </c>
      <c r="H152" s="13" t="s">
        <v>67</v>
      </c>
      <c r="I152" s="16" t="s">
        <v>3341</v>
      </c>
      <c r="J152" s="16" t="s">
        <v>424</v>
      </c>
      <c r="K152" s="16" t="s">
        <v>13</v>
      </c>
      <c r="L152" s="16" t="s">
        <v>128</v>
      </c>
      <c r="M152" s="16" t="s">
        <v>425</v>
      </c>
      <c r="N152" s="13" t="s">
        <v>426</v>
      </c>
      <c r="O152" s="13" t="str">
        <f>"0338629111"</f>
        <v>0338629111</v>
      </c>
    </row>
    <row r="153" spans="1:15" ht="39" hidden="1" customHeight="1">
      <c r="A153" s="21">
        <v>152</v>
      </c>
      <c r="B153" s="13" t="s">
        <v>637</v>
      </c>
      <c r="C153" s="22">
        <v>1</v>
      </c>
      <c r="D153" s="14">
        <v>44147</v>
      </c>
      <c r="E153" s="15">
        <v>0.76041666666666663</v>
      </c>
      <c r="F153" s="19" t="s">
        <v>3996</v>
      </c>
      <c r="G153" s="15">
        <v>0.80208333333333337</v>
      </c>
      <c r="H153" s="13" t="s">
        <v>147</v>
      </c>
      <c r="I153" s="16" t="s">
        <v>3318</v>
      </c>
      <c r="J153" s="16" t="s">
        <v>638</v>
      </c>
      <c r="K153" s="16" t="s">
        <v>6</v>
      </c>
      <c r="L153" s="16" t="s">
        <v>148</v>
      </c>
      <c r="M153" s="16" t="s">
        <v>639</v>
      </c>
      <c r="N153" s="13" t="s">
        <v>640</v>
      </c>
      <c r="O153" s="13" t="str">
        <f>"0734410516"</f>
        <v>0734410516</v>
      </c>
    </row>
    <row r="154" spans="1:15" ht="39" hidden="1" customHeight="1">
      <c r="A154" s="21">
        <v>153</v>
      </c>
      <c r="B154" s="13" t="s">
        <v>641</v>
      </c>
      <c r="C154" s="22">
        <v>1</v>
      </c>
      <c r="D154" s="14">
        <v>44148</v>
      </c>
      <c r="E154" s="15">
        <v>0.72916666666666663</v>
      </c>
      <c r="F154" s="19" t="s">
        <v>3996</v>
      </c>
      <c r="G154" s="15">
        <v>0.77083333333333337</v>
      </c>
      <c r="H154" s="13" t="s">
        <v>298</v>
      </c>
      <c r="I154" s="16" t="s">
        <v>3511</v>
      </c>
      <c r="J154" s="16" t="s">
        <v>642</v>
      </c>
      <c r="K154" s="16" t="s">
        <v>6</v>
      </c>
      <c r="L154" s="16" t="s">
        <v>643</v>
      </c>
      <c r="M154" s="16" t="s">
        <v>644</v>
      </c>
      <c r="N154" s="13" t="s">
        <v>645</v>
      </c>
      <c r="O154" s="13" t="str">
        <f>"0885322555"</f>
        <v>0885322555</v>
      </c>
    </row>
    <row r="155" spans="1:15" ht="39" hidden="1" customHeight="1">
      <c r="A155" s="21">
        <v>154</v>
      </c>
      <c r="B155" s="13" t="s">
        <v>649</v>
      </c>
      <c r="C155" s="22">
        <v>1</v>
      </c>
      <c r="D155" s="14">
        <v>44152</v>
      </c>
      <c r="E155" s="15">
        <v>0.72916666666666663</v>
      </c>
      <c r="F155" s="19" t="s">
        <v>3996</v>
      </c>
      <c r="G155" s="15">
        <v>0.77083333333333337</v>
      </c>
      <c r="H155" s="13" t="s">
        <v>29</v>
      </c>
      <c r="I155" s="16" t="s">
        <v>3413</v>
      </c>
      <c r="J155" s="16" t="s">
        <v>650</v>
      </c>
      <c r="K155" s="16" t="s">
        <v>6</v>
      </c>
      <c r="L155" s="16" t="s">
        <v>651</v>
      </c>
      <c r="M155" s="16" t="s">
        <v>652</v>
      </c>
      <c r="N155" s="13" t="s">
        <v>653</v>
      </c>
      <c r="O155" s="13" t="str">
        <f>"0529511111"</f>
        <v>0529511111</v>
      </c>
    </row>
    <row r="156" spans="1:15" ht="39" hidden="1" customHeight="1">
      <c r="A156" s="21">
        <v>155</v>
      </c>
      <c r="B156" s="13" t="s">
        <v>469</v>
      </c>
      <c r="C156" s="22">
        <v>1</v>
      </c>
      <c r="D156" s="14">
        <v>44153</v>
      </c>
      <c r="E156" s="15">
        <v>0.72916666666666663</v>
      </c>
      <c r="F156" s="19" t="s">
        <v>3996</v>
      </c>
      <c r="G156" s="15">
        <v>0.77083333333333337</v>
      </c>
      <c r="H156" s="13" t="s">
        <v>67</v>
      </c>
      <c r="I156" s="16" t="s">
        <v>3428</v>
      </c>
      <c r="J156" s="16" t="s">
        <v>189</v>
      </c>
      <c r="K156" s="16" t="s">
        <v>6</v>
      </c>
      <c r="L156" s="16" t="s">
        <v>470</v>
      </c>
      <c r="M156" s="16" t="s">
        <v>191</v>
      </c>
      <c r="N156" s="13" t="s">
        <v>192</v>
      </c>
      <c r="O156" s="13" t="str">
        <f>"0425265511"</f>
        <v>0425265511</v>
      </c>
    </row>
    <row r="157" spans="1:15" ht="39" hidden="1" customHeight="1">
      <c r="A157" s="21">
        <v>156</v>
      </c>
      <c r="B157" s="13" t="s">
        <v>654</v>
      </c>
      <c r="C157" s="22">
        <v>1</v>
      </c>
      <c r="D157" s="14">
        <v>44153</v>
      </c>
      <c r="E157" s="15">
        <v>0.72916666666666663</v>
      </c>
      <c r="F157" s="19" t="s">
        <v>3996</v>
      </c>
      <c r="G157" s="15">
        <v>0.77083333333333337</v>
      </c>
      <c r="H157" s="13" t="s">
        <v>115</v>
      </c>
      <c r="I157" s="16" t="s">
        <v>3449</v>
      </c>
      <c r="J157" s="16" t="s">
        <v>525</v>
      </c>
      <c r="K157" s="16" t="s">
        <v>6</v>
      </c>
      <c r="L157" s="16" t="s">
        <v>655</v>
      </c>
      <c r="M157" s="16" t="s">
        <v>527</v>
      </c>
      <c r="N157" s="13" t="s">
        <v>528</v>
      </c>
      <c r="O157" s="13" t="str">
        <f>"0726960571"</f>
        <v>0726960571</v>
      </c>
    </row>
    <row r="158" spans="1:15" ht="39" hidden="1" customHeight="1">
      <c r="A158" s="21">
        <v>157</v>
      </c>
      <c r="B158" s="13" t="s">
        <v>590</v>
      </c>
      <c r="C158" s="22">
        <v>1</v>
      </c>
      <c r="D158" s="14">
        <v>44154</v>
      </c>
      <c r="E158" s="15">
        <v>0.75</v>
      </c>
      <c r="F158" s="19" t="s">
        <v>3996</v>
      </c>
      <c r="G158" s="15">
        <v>0.79166666666666663</v>
      </c>
      <c r="H158" s="13" t="s">
        <v>282</v>
      </c>
      <c r="I158" s="16" t="s">
        <v>3459</v>
      </c>
      <c r="J158" s="16" t="s">
        <v>591</v>
      </c>
      <c r="K158" s="16" t="s">
        <v>6</v>
      </c>
      <c r="L158" s="16" t="s">
        <v>592</v>
      </c>
      <c r="M158" s="16" t="s">
        <v>408</v>
      </c>
      <c r="N158" s="13" t="s">
        <v>409</v>
      </c>
      <c r="O158" s="13" t="str">
        <f>"0222931111"</f>
        <v>0222931111</v>
      </c>
    </row>
    <row r="159" spans="1:15" ht="39" hidden="1" customHeight="1">
      <c r="A159" s="21">
        <v>158</v>
      </c>
      <c r="B159" s="13" t="s">
        <v>656</v>
      </c>
      <c r="C159" s="22">
        <v>1</v>
      </c>
      <c r="D159" s="14">
        <v>44154</v>
      </c>
      <c r="E159" s="15">
        <v>0.72916666666666663</v>
      </c>
      <c r="F159" s="19" t="s">
        <v>3996</v>
      </c>
      <c r="G159" s="15">
        <v>0.77083333333333337</v>
      </c>
      <c r="H159" s="13" t="s">
        <v>159</v>
      </c>
      <c r="I159" s="16" t="s">
        <v>3423</v>
      </c>
      <c r="J159" s="16" t="s">
        <v>657</v>
      </c>
      <c r="K159" s="16" t="s">
        <v>6</v>
      </c>
      <c r="L159" s="16" t="s">
        <v>658</v>
      </c>
      <c r="M159" s="16" t="s">
        <v>659</v>
      </c>
      <c r="N159" s="13" t="s">
        <v>660</v>
      </c>
      <c r="O159" s="13" t="str">
        <f>"0257773200"</f>
        <v>0257773200</v>
      </c>
    </row>
    <row r="160" spans="1:15" ht="39" hidden="1" customHeight="1">
      <c r="A160" s="21">
        <v>159</v>
      </c>
      <c r="B160" s="13" t="s">
        <v>661</v>
      </c>
      <c r="C160" s="22">
        <v>1</v>
      </c>
      <c r="D160" s="14">
        <v>44154</v>
      </c>
      <c r="E160" s="15">
        <v>0.73958333333333337</v>
      </c>
      <c r="F160" s="19" t="s">
        <v>3996</v>
      </c>
      <c r="G160" s="15">
        <v>0.78125</v>
      </c>
      <c r="H160" s="13" t="s">
        <v>115</v>
      </c>
      <c r="I160" s="16" t="s">
        <v>3516</v>
      </c>
      <c r="J160" s="16" t="s">
        <v>228</v>
      </c>
      <c r="K160" s="16" t="s">
        <v>13</v>
      </c>
      <c r="L160" s="16" t="s">
        <v>662</v>
      </c>
      <c r="M160" s="16" t="s">
        <v>663</v>
      </c>
      <c r="N160" s="13" t="s">
        <v>664</v>
      </c>
      <c r="O160" s="13" t="str">
        <f>"0721535761"</f>
        <v>0721535761</v>
      </c>
    </row>
    <row r="161" spans="1:15" ht="39" hidden="1" customHeight="1">
      <c r="A161" s="21">
        <v>160</v>
      </c>
      <c r="B161" s="13" t="s">
        <v>683</v>
      </c>
      <c r="C161" s="22">
        <v>1</v>
      </c>
      <c r="D161" s="14">
        <v>44154</v>
      </c>
      <c r="E161" s="15">
        <v>0.71875</v>
      </c>
      <c r="F161" s="19" t="s">
        <v>3996</v>
      </c>
      <c r="G161" s="15">
        <v>0.76041666666666663</v>
      </c>
      <c r="H161" s="13" t="s">
        <v>684</v>
      </c>
      <c r="I161" s="16" t="s">
        <v>3476</v>
      </c>
      <c r="J161" s="16" t="s">
        <v>685</v>
      </c>
      <c r="K161" s="16" t="s">
        <v>13</v>
      </c>
      <c r="L161" s="16" t="s">
        <v>686</v>
      </c>
      <c r="M161" s="16" t="s">
        <v>687</v>
      </c>
      <c r="N161" s="13" t="s">
        <v>688</v>
      </c>
      <c r="O161" s="13" t="str">
        <f>"0248222211"</f>
        <v>0248222211</v>
      </c>
    </row>
    <row r="162" spans="1:15" ht="39" hidden="1" customHeight="1">
      <c r="A162" s="21">
        <v>161</v>
      </c>
      <c r="B162" s="13" t="s">
        <v>665</v>
      </c>
      <c r="C162" s="22">
        <v>1</v>
      </c>
      <c r="D162" s="14">
        <v>44155</v>
      </c>
      <c r="E162" s="15">
        <v>0.72916666666666663</v>
      </c>
      <c r="F162" s="19" t="s">
        <v>3996</v>
      </c>
      <c r="G162" s="15">
        <v>0.77083333333333337</v>
      </c>
      <c r="H162" s="13" t="s">
        <v>67</v>
      </c>
      <c r="I162" s="16" t="s">
        <v>3384</v>
      </c>
      <c r="J162" s="16" t="s">
        <v>666</v>
      </c>
      <c r="K162" s="16" t="s">
        <v>2060</v>
      </c>
      <c r="L162" s="16" t="s">
        <v>351</v>
      </c>
      <c r="M162" s="16" t="s">
        <v>667</v>
      </c>
      <c r="N162" s="13" t="s">
        <v>668</v>
      </c>
      <c r="O162" s="13" t="str">
        <f>"0339793611"</f>
        <v>0339793611</v>
      </c>
    </row>
    <row r="163" spans="1:15" ht="39" hidden="1" customHeight="1">
      <c r="A163" s="21">
        <v>162</v>
      </c>
      <c r="B163" s="13" t="s">
        <v>669</v>
      </c>
      <c r="C163" s="22">
        <v>1</v>
      </c>
      <c r="D163" s="14">
        <v>44155</v>
      </c>
      <c r="E163" s="15">
        <v>0.66666666666666663</v>
      </c>
      <c r="F163" s="19" t="s">
        <v>3996</v>
      </c>
      <c r="G163" s="15">
        <v>0.70833333333333337</v>
      </c>
      <c r="H163" s="13" t="s">
        <v>34</v>
      </c>
      <c r="I163" s="16" t="s">
        <v>3288</v>
      </c>
      <c r="J163" s="16" t="s">
        <v>211</v>
      </c>
      <c r="K163" s="16" t="s">
        <v>9</v>
      </c>
      <c r="L163" s="16" t="s">
        <v>259</v>
      </c>
      <c r="M163" s="16" t="s">
        <v>260</v>
      </c>
      <c r="N163" s="13" t="s">
        <v>261</v>
      </c>
      <c r="O163" s="13" t="str">
        <f>"0448443492"</f>
        <v>0448443492</v>
      </c>
    </row>
    <row r="164" spans="1:15" ht="39" hidden="1" customHeight="1">
      <c r="A164" s="21">
        <v>163</v>
      </c>
      <c r="B164" s="13" t="s">
        <v>689</v>
      </c>
      <c r="C164" s="22">
        <v>1</v>
      </c>
      <c r="D164" s="14">
        <v>44155</v>
      </c>
      <c r="E164" s="15">
        <v>0.71875</v>
      </c>
      <c r="F164" s="19" t="s">
        <v>3996</v>
      </c>
      <c r="G164" s="15">
        <v>0.76041666666666663</v>
      </c>
      <c r="H164" s="13" t="s">
        <v>684</v>
      </c>
      <c r="I164" s="16" t="s">
        <v>3476</v>
      </c>
      <c r="J164" s="16" t="s">
        <v>685</v>
      </c>
      <c r="K164" s="16" t="s">
        <v>9</v>
      </c>
      <c r="L164" s="16" t="s">
        <v>690</v>
      </c>
      <c r="M164" s="16" t="s">
        <v>687</v>
      </c>
      <c r="N164" s="13" t="s">
        <v>688</v>
      </c>
      <c r="O164" s="13" t="str">
        <f>"0248222211"</f>
        <v>0248222211</v>
      </c>
    </row>
    <row r="165" spans="1:15" ht="39" hidden="1" customHeight="1">
      <c r="A165" s="21">
        <v>164</v>
      </c>
      <c r="B165" s="13" t="s">
        <v>691</v>
      </c>
      <c r="C165" s="22">
        <v>1</v>
      </c>
      <c r="D165" s="14">
        <v>44155</v>
      </c>
      <c r="E165" s="15">
        <v>0.75</v>
      </c>
      <c r="F165" s="19" t="s">
        <v>3996</v>
      </c>
      <c r="G165" s="15">
        <v>0.79166666666666663</v>
      </c>
      <c r="H165" s="13" t="s">
        <v>646</v>
      </c>
      <c r="I165" s="16" t="s">
        <v>3315</v>
      </c>
      <c r="J165" s="16" t="s">
        <v>692</v>
      </c>
      <c r="K165" s="16" t="s">
        <v>6</v>
      </c>
      <c r="L165" s="16" t="s">
        <v>693</v>
      </c>
      <c r="M165" s="16" t="s">
        <v>647</v>
      </c>
      <c r="N165" s="13" t="s">
        <v>648</v>
      </c>
      <c r="O165" s="13" t="str">
        <f>"0962064784"</f>
        <v>0962064784</v>
      </c>
    </row>
    <row r="166" spans="1:15" ht="39" hidden="1" customHeight="1">
      <c r="A166" s="21">
        <v>165</v>
      </c>
      <c r="B166" s="13" t="s">
        <v>593</v>
      </c>
      <c r="C166" s="22">
        <v>1</v>
      </c>
      <c r="D166" s="14">
        <v>44159</v>
      </c>
      <c r="E166" s="15">
        <v>0.75</v>
      </c>
      <c r="F166" s="19" t="s">
        <v>3996</v>
      </c>
      <c r="G166" s="15">
        <v>0.79166666666666663</v>
      </c>
      <c r="H166" s="13" t="s">
        <v>80</v>
      </c>
      <c r="I166" s="16" t="s">
        <v>3285</v>
      </c>
      <c r="J166" s="16" t="s">
        <v>150</v>
      </c>
      <c r="K166" s="16" t="s">
        <v>13</v>
      </c>
      <c r="L166" s="16" t="s">
        <v>151</v>
      </c>
      <c r="M166" s="16" t="s">
        <v>152</v>
      </c>
      <c r="N166" s="13" t="s">
        <v>153</v>
      </c>
      <c r="O166" s="13" t="str">
        <f>"0596655011"</f>
        <v>0596655011</v>
      </c>
    </row>
    <row r="167" spans="1:15" ht="39" hidden="1" customHeight="1">
      <c r="A167" s="21">
        <v>166</v>
      </c>
      <c r="B167" s="13" t="s">
        <v>694</v>
      </c>
      <c r="C167" s="22">
        <v>1</v>
      </c>
      <c r="D167" s="14">
        <v>44159</v>
      </c>
      <c r="E167" s="15">
        <v>0.75</v>
      </c>
      <c r="F167" s="19" t="s">
        <v>3996</v>
      </c>
      <c r="G167" s="15">
        <v>0.79166666666666663</v>
      </c>
      <c r="H167" s="13" t="s">
        <v>117</v>
      </c>
      <c r="I167" s="16" t="s">
        <v>3305</v>
      </c>
      <c r="J167" s="16" t="s">
        <v>695</v>
      </c>
      <c r="K167" s="16" t="s">
        <v>6</v>
      </c>
      <c r="L167" s="16" t="s">
        <v>696</v>
      </c>
      <c r="M167" s="16" t="s">
        <v>697</v>
      </c>
      <c r="N167" s="13" t="s">
        <v>698</v>
      </c>
      <c r="O167" s="13" t="str">
        <f>"0157243115"</f>
        <v>0157243115</v>
      </c>
    </row>
    <row r="168" spans="1:15" ht="39" hidden="1" customHeight="1">
      <c r="A168" s="21">
        <v>167</v>
      </c>
      <c r="B168" s="13" t="s">
        <v>699</v>
      </c>
      <c r="C168" s="22">
        <v>1</v>
      </c>
      <c r="D168" s="14">
        <v>44159</v>
      </c>
      <c r="E168" s="15">
        <v>0.72916666666666663</v>
      </c>
      <c r="F168" s="19" t="s">
        <v>3996</v>
      </c>
      <c r="G168" s="15">
        <v>0.77083333333333337</v>
      </c>
      <c r="H168" s="13" t="s">
        <v>67</v>
      </c>
      <c r="I168" s="16" t="s">
        <v>3428</v>
      </c>
      <c r="J168" s="16" t="s">
        <v>189</v>
      </c>
      <c r="K168" s="16" t="s">
        <v>9</v>
      </c>
      <c r="L168" s="16" t="s">
        <v>267</v>
      </c>
      <c r="M168" s="16" t="s">
        <v>191</v>
      </c>
      <c r="N168" s="13" t="s">
        <v>192</v>
      </c>
      <c r="O168" s="13" t="str">
        <f>"0425265511"</f>
        <v>0425265511</v>
      </c>
    </row>
    <row r="169" spans="1:15" ht="39" hidden="1" customHeight="1">
      <c r="A169" s="21">
        <v>168</v>
      </c>
      <c r="B169" s="13" t="s">
        <v>471</v>
      </c>
      <c r="C169" s="22">
        <v>1</v>
      </c>
      <c r="D169" s="14">
        <v>44161</v>
      </c>
      <c r="E169" s="15">
        <v>0.73958333333333337</v>
      </c>
      <c r="F169" s="19" t="s">
        <v>3996</v>
      </c>
      <c r="G169" s="15">
        <v>0.79166666666666663</v>
      </c>
      <c r="H169" s="13" t="s">
        <v>137</v>
      </c>
      <c r="I169" s="16" t="s">
        <v>3292</v>
      </c>
      <c r="J169" s="16" t="s">
        <v>138</v>
      </c>
      <c r="K169" s="16" t="s">
        <v>9</v>
      </c>
      <c r="L169" s="16" t="s">
        <v>415</v>
      </c>
      <c r="M169" s="16" t="s">
        <v>140</v>
      </c>
      <c r="N169" s="13" t="s">
        <v>141</v>
      </c>
      <c r="O169" s="13" t="str">
        <f>"0868218111"</f>
        <v>0868218111</v>
      </c>
    </row>
    <row r="170" spans="1:15" ht="39" hidden="1" customHeight="1">
      <c r="A170" s="21">
        <v>169</v>
      </c>
      <c r="B170" s="13" t="s">
        <v>594</v>
      </c>
      <c r="C170" s="22">
        <v>1</v>
      </c>
      <c r="D170" s="14">
        <v>44161</v>
      </c>
      <c r="E170" s="15">
        <v>0.72916666666666663</v>
      </c>
      <c r="F170" s="19" t="s">
        <v>3996</v>
      </c>
      <c r="G170" s="15">
        <v>0.77083333333333337</v>
      </c>
      <c r="H170" s="13" t="s">
        <v>115</v>
      </c>
      <c r="I170" s="16" t="s">
        <v>184</v>
      </c>
      <c r="J170" s="16" t="s">
        <v>185</v>
      </c>
      <c r="K170" s="16" t="s">
        <v>9</v>
      </c>
      <c r="L170" s="16" t="s">
        <v>181</v>
      </c>
      <c r="M170" s="16" t="s">
        <v>186</v>
      </c>
      <c r="N170" s="13" t="s">
        <v>187</v>
      </c>
      <c r="O170" s="13" t="str">
        <f>"0669921001"</f>
        <v>0669921001</v>
      </c>
    </row>
    <row r="171" spans="1:15" ht="39" hidden="1" customHeight="1">
      <c r="A171" s="21">
        <v>170</v>
      </c>
      <c r="B171" s="13" t="s">
        <v>700</v>
      </c>
      <c r="C171" s="22">
        <v>1</v>
      </c>
      <c r="D171" s="14">
        <v>44161</v>
      </c>
      <c r="E171" s="15">
        <v>0.75</v>
      </c>
      <c r="F171" s="19" t="s">
        <v>3996</v>
      </c>
      <c r="G171" s="15">
        <v>0.8125</v>
      </c>
      <c r="H171" s="13" t="s">
        <v>67</v>
      </c>
      <c r="I171" s="16" t="s">
        <v>417</v>
      </c>
      <c r="J171" s="16" t="s">
        <v>701</v>
      </c>
      <c r="K171" s="16" t="s">
        <v>6</v>
      </c>
      <c r="L171" s="16" t="s">
        <v>702</v>
      </c>
      <c r="M171" s="16" t="s">
        <v>703</v>
      </c>
      <c r="N171" s="13" t="s">
        <v>704</v>
      </c>
      <c r="O171" s="13" t="str">
        <f>"0427222230"</f>
        <v>0427222230</v>
      </c>
    </row>
    <row r="172" spans="1:15" ht="39" hidden="1" customHeight="1">
      <c r="A172" s="21">
        <v>171</v>
      </c>
      <c r="B172" s="13" t="s">
        <v>705</v>
      </c>
      <c r="C172" s="22">
        <v>1</v>
      </c>
      <c r="D172" s="14">
        <v>44161</v>
      </c>
      <c r="E172" s="15">
        <v>0.75</v>
      </c>
      <c r="F172" s="19" t="s">
        <v>3996</v>
      </c>
      <c r="G172" s="15">
        <v>0.79166666666666663</v>
      </c>
      <c r="H172" s="13" t="s">
        <v>25</v>
      </c>
      <c r="I172" s="16" t="s">
        <v>3294</v>
      </c>
      <c r="J172" s="16" t="s">
        <v>434</v>
      </c>
      <c r="K172" s="16" t="s">
        <v>6</v>
      </c>
      <c r="L172" s="16" t="s">
        <v>435</v>
      </c>
      <c r="M172" s="16" t="s">
        <v>173</v>
      </c>
      <c r="N172" s="13" t="s">
        <v>174</v>
      </c>
      <c r="O172" s="13" t="str">
        <f>"0470922211"</f>
        <v>0470922211</v>
      </c>
    </row>
    <row r="173" spans="1:15" ht="39" hidden="1" customHeight="1">
      <c r="A173" s="21">
        <v>172</v>
      </c>
      <c r="B173" s="13" t="s">
        <v>706</v>
      </c>
      <c r="C173" s="22">
        <v>1</v>
      </c>
      <c r="D173" s="14">
        <v>44161</v>
      </c>
      <c r="E173" s="15">
        <v>0.5625</v>
      </c>
      <c r="F173" s="19" t="s">
        <v>3996</v>
      </c>
      <c r="G173" s="15">
        <v>0.60416666666666663</v>
      </c>
      <c r="H173" s="13" t="s">
        <v>25</v>
      </c>
      <c r="I173" s="16" t="s">
        <v>3294</v>
      </c>
      <c r="J173" s="16" t="s">
        <v>434</v>
      </c>
      <c r="K173" s="16" t="s">
        <v>6</v>
      </c>
      <c r="L173" s="16" t="s">
        <v>435</v>
      </c>
      <c r="M173" s="16" t="s">
        <v>173</v>
      </c>
      <c r="N173" s="13" t="s">
        <v>174</v>
      </c>
      <c r="O173" s="13" t="str">
        <f>"0470922211"</f>
        <v>0470922211</v>
      </c>
    </row>
    <row r="174" spans="1:15" ht="39" hidden="1" customHeight="1">
      <c r="A174" s="21">
        <v>173</v>
      </c>
      <c r="B174" s="13" t="s">
        <v>670</v>
      </c>
      <c r="C174" s="22">
        <v>1</v>
      </c>
      <c r="D174" s="14">
        <v>44162</v>
      </c>
      <c r="E174" s="15">
        <v>0.72916666666666663</v>
      </c>
      <c r="F174" s="19" t="s">
        <v>3996</v>
      </c>
      <c r="G174" s="15">
        <v>0.77083333333333337</v>
      </c>
      <c r="H174" s="13" t="s">
        <v>115</v>
      </c>
      <c r="I174" s="16" t="s">
        <v>3493</v>
      </c>
      <c r="J174" s="16" t="s">
        <v>671</v>
      </c>
      <c r="K174" s="16" t="s">
        <v>9</v>
      </c>
      <c r="L174" s="16" t="s">
        <v>109</v>
      </c>
      <c r="M174" s="16" t="s">
        <v>306</v>
      </c>
      <c r="N174" s="13" t="s">
        <v>307</v>
      </c>
      <c r="O174" s="13" t="str">
        <f>"0667716051"</f>
        <v>0667716051</v>
      </c>
    </row>
    <row r="175" spans="1:15" ht="39" hidden="1" customHeight="1">
      <c r="A175" s="21">
        <v>174</v>
      </c>
      <c r="B175" s="13" t="s">
        <v>711</v>
      </c>
      <c r="C175" s="22">
        <v>1</v>
      </c>
      <c r="D175" s="14">
        <v>44162</v>
      </c>
      <c r="E175" s="15">
        <v>0.70833333333333337</v>
      </c>
      <c r="F175" s="19" t="s">
        <v>3996</v>
      </c>
      <c r="G175" s="15">
        <v>0.76041666666666663</v>
      </c>
      <c r="H175" s="13" t="s">
        <v>324</v>
      </c>
      <c r="I175" s="16" t="s">
        <v>3441</v>
      </c>
      <c r="J175" s="16" t="s">
        <v>712</v>
      </c>
      <c r="K175" s="16" t="s">
        <v>13</v>
      </c>
      <c r="L175" s="16" t="s">
        <v>713</v>
      </c>
      <c r="M175" s="16" t="s">
        <v>325</v>
      </c>
      <c r="N175" s="13" t="s">
        <v>326</v>
      </c>
      <c r="O175" s="13" t="str">
        <f>"0985859795"</f>
        <v>0985859795</v>
      </c>
    </row>
    <row r="176" spans="1:15" ht="39" hidden="1" customHeight="1">
      <c r="A176" s="21">
        <v>175</v>
      </c>
      <c r="B176" s="13" t="s">
        <v>312</v>
      </c>
      <c r="C176" s="22">
        <v>1</v>
      </c>
      <c r="D176" s="14">
        <v>44163</v>
      </c>
      <c r="E176" s="15">
        <v>0.4236111111111111</v>
      </c>
      <c r="F176" s="19" t="s">
        <v>3996</v>
      </c>
      <c r="G176" s="15">
        <v>0.46527777777777773</v>
      </c>
      <c r="H176" s="13" t="s">
        <v>8</v>
      </c>
      <c r="I176" s="16" t="s">
        <v>3496</v>
      </c>
      <c r="J176" s="16" t="s">
        <v>309</v>
      </c>
      <c r="K176" s="16" t="s">
        <v>6</v>
      </c>
      <c r="L176" s="16" t="s">
        <v>313</v>
      </c>
      <c r="M176" s="16" t="s">
        <v>311</v>
      </c>
      <c r="N176" s="13" t="s">
        <v>163</v>
      </c>
      <c r="O176" s="13" t="str">
        <f>"0272207736"</f>
        <v>0272207736</v>
      </c>
    </row>
    <row r="177" spans="1:15" ht="39" hidden="1" customHeight="1">
      <c r="A177" s="21">
        <v>176</v>
      </c>
      <c r="B177" s="13" t="s">
        <v>308</v>
      </c>
      <c r="C177" s="22">
        <v>1</v>
      </c>
      <c r="D177" s="14">
        <v>44163</v>
      </c>
      <c r="E177" s="15">
        <v>0.47222222222222227</v>
      </c>
      <c r="F177" s="19" t="s">
        <v>3996</v>
      </c>
      <c r="G177" s="15">
        <v>0.51388888888888895</v>
      </c>
      <c r="H177" s="13" t="s">
        <v>8</v>
      </c>
      <c r="I177" s="16" t="s">
        <v>3470</v>
      </c>
      <c r="J177" s="16" t="s">
        <v>309</v>
      </c>
      <c r="K177" s="16" t="s">
        <v>9</v>
      </c>
      <c r="L177" s="16" t="s">
        <v>310</v>
      </c>
      <c r="M177" s="16" t="s">
        <v>311</v>
      </c>
      <c r="N177" s="13" t="s">
        <v>163</v>
      </c>
      <c r="O177" s="13" t="str">
        <f>"0272207736"</f>
        <v>0272207736</v>
      </c>
    </row>
    <row r="178" spans="1:15" ht="39" hidden="1" customHeight="1">
      <c r="A178" s="21">
        <v>177</v>
      </c>
      <c r="B178" s="13" t="s">
        <v>714</v>
      </c>
      <c r="C178" s="22">
        <v>1</v>
      </c>
      <c r="D178" s="14">
        <v>44165</v>
      </c>
      <c r="E178" s="15">
        <v>0.75</v>
      </c>
      <c r="F178" s="19" t="s">
        <v>3996</v>
      </c>
      <c r="G178" s="15">
        <v>0.79166666666666663</v>
      </c>
      <c r="H178" s="13" t="s">
        <v>117</v>
      </c>
      <c r="I178" s="16" t="s">
        <v>3303</v>
      </c>
      <c r="J178" s="16" t="s">
        <v>715</v>
      </c>
      <c r="K178" s="16" t="s">
        <v>9</v>
      </c>
      <c r="L178" s="16" t="s">
        <v>321</v>
      </c>
      <c r="M178" s="16" t="s">
        <v>716</v>
      </c>
      <c r="N178" s="13" t="s">
        <v>717</v>
      </c>
      <c r="O178" s="13" t="str">
        <f>"0164491011"</f>
        <v>0164491011</v>
      </c>
    </row>
    <row r="179" spans="1:15" ht="39" hidden="1" customHeight="1">
      <c r="A179" s="21">
        <v>178</v>
      </c>
      <c r="B179" s="13" t="s">
        <v>796</v>
      </c>
      <c r="C179" s="22">
        <v>1</v>
      </c>
      <c r="D179" s="14">
        <v>44165</v>
      </c>
      <c r="E179" s="15">
        <v>0.66666666666666663</v>
      </c>
      <c r="F179" s="19" t="s">
        <v>3996</v>
      </c>
      <c r="G179" s="15">
        <v>0.70833333333333337</v>
      </c>
      <c r="H179" s="13" t="s">
        <v>646</v>
      </c>
      <c r="I179" s="16" t="s">
        <v>3445</v>
      </c>
      <c r="J179" s="16" t="s">
        <v>797</v>
      </c>
      <c r="K179" s="16" t="s">
        <v>9</v>
      </c>
      <c r="L179" s="16" t="s">
        <v>181</v>
      </c>
      <c r="M179" s="16" t="s">
        <v>798</v>
      </c>
      <c r="N179" s="13" t="s">
        <v>799</v>
      </c>
      <c r="O179" s="13" t="str">
        <f>"0963536501"</f>
        <v>0963536501</v>
      </c>
    </row>
    <row r="180" spans="1:15" ht="39" hidden="1" customHeight="1">
      <c r="A180" s="21">
        <v>179</v>
      </c>
      <c r="B180" s="13" t="s">
        <v>472</v>
      </c>
      <c r="C180" s="22">
        <v>1</v>
      </c>
      <c r="D180" s="14">
        <v>44167</v>
      </c>
      <c r="E180" s="15">
        <v>0.72916666666666663</v>
      </c>
      <c r="F180" s="19" t="s">
        <v>3996</v>
      </c>
      <c r="G180" s="15">
        <v>0.79166666666666663</v>
      </c>
      <c r="H180" s="13" t="s">
        <v>25</v>
      </c>
      <c r="I180" s="16" t="s">
        <v>3309</v>
      </c>
      <c r="J180" s="16" t="s">
        <v>473</v>
      </c>
      <c r="K180" s="16" t="s">
        <v>6</v>
      </c>
      <c r="L180" s="16" t="s">
        <v>474</v>
      </c>
      <c r="M180" s="16" t="s">
        <v>475</v>
      </c>
      <c r="N180" s="13" t="s">
        <v>476</v>
      </c>
      <c r="O180" s="13" t="str">
        <f>"0479638111"</f>
        <v>0479638111</v>
      </c>
    </row>
    <row r="181" spans="1:15" ht="39" hidden="1" customHeight="1">
      <c r="A181" s="21">
        <v>180</v>
      </c>
      <c r="B181" s="13" t="s">
        <v>672</v>
      </c>
      <c r="C181" s="22">
        <v>1</v>
      </c>
      <c r="D181" s="14">
        <v>44168</v>
      </c>
      <c r="E181" s="15">
        <v>0.75</v>
      </c>
      <c r="F181" s="19" t="s">
        <v>3996</v>
      </c>
      <c r="G181" s="15">
        <v>0.79166666666666663</v>
      </c>
      <c r="H181" s="13" t="s">
        <v>226</v>
      </c>
      <c r="I181" s="16" t="s">
        <v>3425</v>
      </c>
      <c r="J181" s="16" t="s">
        <v>673</v>
      </c>
      <c r="K181" s="16" t="s">
        <v>9</v>
      </c>
      <c r="L181" s="16" t="s">
        <v>674</v>
      </c>
      <c r="M181" s="16" t="s">
        <v>675</v>
      </c>
      <c r="N181" s="13" t="s">
        <v>676</v>
      </c>
      <c r="O181" s="13" t="str">
        <f>"0263373098"</f>
        <v>0263373098</v>
      </c>
    </row>
    <row r="182" spans="1:15" ht="39" hidden="1" customHeight="1">
      <c r="A182" s="21">
        <v>181</v>
      </c>
      <c r="B182" s="13" t="s">
        <v>718</v>
      </c>
      <c r="C182" s="22">
        <v>1</v>
      </c>
      <c r="D182" s="14">
        <v>44168</v>
      </c>
      <c r="E182" s="15">
        <v>0.625</v>
      </c>
      <c r="F182" s="19" t="s">
        <v>3996</v>
      </c>
      <c r="G182" s="15">
        <v>0.70833333333333337</v>
      </c>
      <c r="H182" s="13" t="s">
        <v>95</v>
      </c>
      <c r="I182" s="16" t="s">
        <v>3361</v>
      </c>
      <c r="J182" s="16" t="s">
        <v>96</v>
      </c>
      <c r="K182" s="16" t="s">
        <v>6</v>
      </c>
      <c r="L182" s="16" t="s">
        <v>719</v>
      </c>
      <c r="M182" s="16" t="s">
        <v>537</v>
      </c>
      <c r="N182" s="13" t="s">
        <v>538</v>
      </c>
      <c r="O182" s="13" t="str">
        <f>"0752515373"</f>
        <v>0752515373</v>
      </c>
    </row>
    <row r="183" spans="1:15" ht="39" hidden="1" customHeight="1">
      <c r="A183" s="21">
        <v>182</v>
      </c>
      <c r="B183" s="13" t="s">
        <v>720</v>
      </c>
      <c r="C183" s="22">
        <v>1</v>
      </c>
      <c r="D183" s="14">
        <v>44169</v>
      </c>
      <c r="E183" s="15">
        <v>0.70833333333333337</v>
      </c>
      <c r="F183" s="19" t="s">
        <v>3996</v>
      </c>
      <c r="G183" s="15">
        <v>0.75</v>
      </c>
      <c r="H183" s="13" t="s">
        <v>18</v>
      </c>
      <c r="I183" s="16" t="s">
        <v>3522</v>
      </c>
      <c r="J183" s="16" t="s">
        <v>721</v>
      </c>
      <c r="K183" s="16" t="s">
        <v>6</v>
      </c>
      <c r="L183" s="16" t="s">
        <v>722</v>
      </c>
      <c r="M183" s="16" t="s">
        <v>723</v>
      </c>
      <c r="N183" s="13" t="s">
        <v>724</v>
      </c>
      <c r="O183" s="13" t="str">
        <f>"0747545000"</f>
        <v>0747545000</v>
      </c>
    </row>
    <row r="184" spans="1:15" ht="39" hidden="1" customHeight="1">
      <c r="A184" s="21">
        <v>183</v>
      </c>
      <c r="B184" s="13" t="s">
        <v>725</v>
      </c>
      <c r="C184" s="22">
        <v>1</v>
      </c>
      <c r="D184" s="14">
        <v>44169</v>
      </c>
      <c r="E184" s="15">
        <v>0.72916666666666663</v>
      </c>
      <c r="F184" s="19" t="s">
        <v>3996</v>
      </c>
      <c r="G184" s="15">
        <v>0.77083333333333337</v>
      </c>
      <c r="H184" s="13" t="s">
        <v>34</v>
      </c>
      <c r="I184" s="16" t="s">
        <v>3336</v>
      </c>
      <c r="J184" s="16" t="s">
        <v>726</v>
      </c>
      <c r="K184" s="16" t="s">
        <v>9</v>
      </c>
      <c r="L184" s="16" t="s">
        <v>727</v>
      </c>
      <c r="M184" s="16" t="s">
        <v>728</v>
      </c>
      <c r="N184" s="13" t="s">
        <v>729</v>
      </c>
      <c r="O184" s="13" t="str">
        <f>"0453264580"</f>
        <v>0453264580</v>
      </c>
    </row>
    <row r="185" spans="1:15" ht="39" hidden="1" customHeight="1">
      <c r="A185" s="21">
        <v>184</v>
      </c>
      <c r="B185" s="13" t="s">
        <v>800</v>
      </c>
      <c r="C185" s="22">
        <v>1</v>
      </c>
      <c r="D185" s="14">
        <v>44173</v>
      </c>
      <c r="E185" s="15">
        <v>0.71875</v>
      </c>
      <c r="F185" s="19" t="s">
        <v>3996</v>
      </c>
      <c r="G185" s="15">
        <v>0.77777777777777779</v>
      </c>
      <c r="H185" s="13" t="s">
        <v>159</v>
      </c>
      <c r="I185" s="16" t="s">
        <v>3395</v>
      </c>
      <c r="J185" s="16" t="s">
        <v>467</v>
      </c>
      <c r="K185" s="16" t="s">
        <v>13</v>
      </c>
      <c r="L185" s="16" t="s">
        <v>468</v>
      </c>
      <c r="M185" s="16" t="s">
        <v>160</v>
      </c>
      <c r="N185" s="13" t="s">
        <v>161</v>
      </c>
      <c r="O185" s="13" t="str">
        <f>"0252336161"</f>
        <v>0252336161</v>
      </c>
    </row>
    <row r="186" spans="1:15" ht="39" hidden="1" customHeight="1">
      <c r="A186" s="21">
        <v>185</v>
      </c>
      <c r="B186" s="13" t="s">
        <v>730</v>
      </c>
      <c r="C186" s="22">
        <v>1</v>
      </c>
      <c r="D186" s="14">
        <v>44174</v>
      </c>
      <c r="E186" s="15">
        <v>0.66666666666666663</v>
      </c>
      <c r="F186" s="19" t="s">
        <v>3996</v>
      </c>
      <c r="G186" s="15">
        <v>0.70833333333333337</v>
      </c>
      <c r="H186" s="13" t="s">
        <v>165</v>
      </c>
      <c r="I186" s="16" t="s">
        <v>3474</v>
      </c>
      <c r="J186" s="16" t="s">
        <v>166</v>
      </c>
      <c r="K186" s="16" t="s">
        <v>13</v>
      </c>
      <c r="L186" s="16" t="s">
        <v>731</v>
      </c>
      <c r="M186" s="16" t="s">
        <v>168</v>
      </c>
      <c r="N186" s="13" t="s">
        <v>169</v>
      </c>
      <c r="O186" s="13" t="str">
        <f>"0764347247"</f>
        <v>0764347247</v>
      </c>
    </row>
    <row r="187" spans="1:15" ht="39" hidden="1" customHeight="1">
      <c r="A187" s="21">
        <v>186</v>
      </c>
      <c r="B187" s="13" t="s">
        <v>677</v>
      </c>
      <c r="C187" s="22">
        <v>1</v>
      </c>
      <c r="D187" s="14">
        <v>44175</v>
      </c>
      <c r="E187" s="15">
        <v>0.72916666666666663</v>
      </c>
      <c r="F187" s="19" t="s">
        <v>3996</v>
      </c>
      <c r="G187" s="15">
        <v>0.77083333333333337</v>
      </c>
      <c r="H187" s="13" t="s">
        <v>282</v>
      </c>
      <c r="I187" s="16" t="s">
        <v>3306</v>
      </c>
      <c r="J187" s="16" t="s">
        <v>912</v>
      </c>
      <c r="K187" s="16" t="s">
        <v>13</v>
      </c>
      <c r="L187" s="16" t="s">
        <v>678</v>
      </c>
      <c r="M187" s="16" t="s">
        <v>679</v>
      </c>
      <c r="N187" s="13" t="s">
        <v>680</v>
      </c>
      <c r="O187" s="13" t="str">
        <f>"0227177765"</f>
        <v>0227177765</v>
      </c>
    </row>
    <row r="188" spans="1:15" ht="39" hidden="1" customHeight="1">
      <c r="A188" s="21">
        <v>187</v>
      </c>
      <c r="B188" s="13" t="s">
        <v>732</v>
      </c>
      <c r="C188" s="22">
        <v>1</v>
      </c>
      <c r="D188" s="14">
        <v>44176</v>
      </c>
      <c r="E188" s="15">
        <v>0.70833333333333337</v>
      </c>
      <c r="F188" s="19" t="s">
        <v>3996</v>
      </c>
      <c r="G188" s="15">
        <v>0.75</v>
      </c>
      <c r="H188" s="13" t="s">
        <v>115</v>
      </c>
      <c r="I188" s="16" t="s">
        <v>3297</v>
      </c>
      <c r="J188" s="16" t="s">
        <v>453</v>
      </c>
      <c r="K188" s="16" t="s">
        <v>9</v>
      </c>
      <c r="L188" s="16" t="s">
        <v>733</v>
      </c>
      <c r="M188" s="16" t="s">
        <v>455</v>
      </c>
      <c r="N188" s="13" t="s">
        <v>456</v>
      </c>
      <c r="O188" s="13" t="str">
        <f>"0663720640"</f>
        <v>0663720640</v>
      </c>
    </row>
    <row r="189" spans="1:15" ht="39" hidden="1" customHeight="1">
      <c r="A189" s="21">
        <v>188</v>
      </c>
      <c r="B189" s="13" t="s">
        <v>734</v>
      </c>
      <c r="C189" s="22">
        <v>1</v>
      </c>
      <c r="D189" s="14">
        <v>44176</v>
      </c>
      <c r="E189" s="15">
        <v>0.70833333333333337</v>
      </c>
      <c r="F189" s="19" t="s">
        <v>3996</v>
      </c>
      <c r="G189" s="15">
        <v>0.75</v>
      </c>
      <c r="H189" s="13" t="s">
        <v>112</v>
      </c>
      <c r="I189" s="16" t="s">
        <v>3359</v>
      </c>
      <c r="J189" s="16" t="s">
        <v>735</v>
      </c>
      <c r="K189" s="16" t="s">
        <v>6</v>
      </c>
      <c r="L189" s="16" t="s">
        <v>736</v>
      </c>
      <c r="M189" s="16" t="s">
        <v>737</v>
      </c>
      <c r="N189" s="13" t="s">
        <v>738</v>
      </c>
      <c r="O189" s="13" t="str">
        <f>"0298537100"</f>
        <v>0298537100</v>
      </c>
    </row>
    <row r="190" spans="1:15" ht="39" hidden="1" customHeight="1">
      <c r="A190" s="21">
        <v>189</v>
      </c>
      <c r="B190" s="13" t="s">
        <v>739</v>
      </c>
      <c r="C190" s="22">
        <v>1</v>
      </c>
      <c r="D190" s="14">
        <v>44176</v>
      </c>
      <c r="E190" s="15">
        <v>0.72916666666666663</v>
      </c>
      <c r="F190" s="19" t="s">
        <v>3996</v>
      </c>
      <c r="G190" s="15">
        <v>0.77083333333333337</v>
      </c>
      <c r="H190" s="13" t="s">
        <v>67</v>
      </c>
      <c r="I190" s="16" t="s">
        <v>3437</v>
      </c>
      <c r="J190" s="16" t="s">
        <v>740</v>
      </c>
      <c r="K190" s="16" t="s">
        <v>13</v>
      </c>
      <c r="L190" s="16" t="s">
        <v>741</v>
      </c>
      <c r="M190" s="16" t="s">
        <v>450</v>
      </c>
      <c r="N190" s="13" t="s">
        <v>451</v>
      </c>
      <c r="O190" s="13" t="str">
        <f>"0334160181"</f>
        <v>0334160181</v>
      </c>
    </row>
    <row r="191" spans="1:15" ht="39" hidden="1" customHeight="1">
      <c r="A191" s="21">
        <v>190</v>
      </c>
      <c r="B191" s="13" t="s">
        <v>742</v>
      </c>
      <c r="C191" s="22">
        <v>1</v>
      </c>
      <c r="D191" s="14">
        <v>44176</v>
      </c>
      <c r="E191" s="15">
        <v>0.72916666666666663</v>
      </c>
      <c r="F191" s="19" t="s">
        <v>3996</v>
      </c>
      <c r="G191" s="15">
        <v>0.77083333333333337</v>
      </c>
      <c r="H191" s="13" t="s">
        <v>34</v>
      </c>
      <c r="I191" s="16" t="s">
        <v>3444</v>
      </c>
      <c r="J191" s="16" t="s">
        <v>743</v>
      </c>
      <c r="K191" s="16" t="s">
        <v>9</v>
      </c>
      <c r="L191" s="16" t="s">
        <v>114</v>
      </c>
      <c r="M191" s="16" t="s">
        <v>36</v>
      </c>
      <c r="N191" s="13" t="s">
        <v>37</v>
      </c>
      <c r="O191" s="13" t="str">
        <f>"0452535392"</f>
        <v>0452535392</v>
      </c>
    </row>
    <row r="192" spans="1:15" ht="39" hidden="1" customHeight="1">
      <c r="A192" s="21">
        <v>191</v>
      </c>
      <c r="B192" s="13" t="s">
        <v>744</v>
      </c>
      <c r="C192" s="22">
        <v>1</v>
      </c>
      <c r="D192" s="14">
        <v>44179</v>
      </c>
      <c r="E192" s="15">
        <v>0.75</v>
      </c>
      <c r="F192" s="19" t="s">
        <v>3996</v>
      </c>
      <c r="G192" s="15">
        <v>0.83333333333333337</v>
      </c>
      <c r="H192" s="13" t="s">
        <v>95</v>
      </c>
      <c r="I192" s="16" t="s">
        <v>3361</v>
      </c>
      <c r="J192" s="16" t="s">
        <v>96</v>
      </c>
      <c r="K192" s="16" t="s">
        <v>6</v>
      </c>
      <c r="L192" s="16" t="s">
        <v>745</v>
      </c>
      <c r="M192" s="16" t="s">
        <v>537</v>
      </c>
      <c r="N192" s="13" t="s">
        <v>538</v>
      </c>
      <c r="O192" s="13" t="str">
        <f>"0752515373"</f>
        <v>0752515373</v>
      </c>
    </row>
    <row r="193" spans="1:15" ht="39" hidden="1" customHeight="1">
      <c r="A193" s="21">
        <v>192</v>
      </c>
      <c r="B193" s="13" t="s">
        <v>801</v>
      </c>
      <c r="C193" s="22">
        <v>1</v>
      </c>
      <c r="D193" s="14">
        <v>44179</v>
      </c>
      <c r="E193" s="15">
        <v>0.70833333333333337</v>
      </c>
      <c r="F193" s="19" t="s">
        <v>3996</v>
      </c>
      <c r="G193" s="15">
        <v>0.75</v>
      </c>
      <c r="H193" s="13" t="s">
        <v>67</v>
      </c>
      <c r="I193" s="16" t="s">
        <v>3346</v>
      </c>
      <c r="J193" s="16" t="s">
        <v>802</v>
      </c>
      <c r="K193" s="16" t="s">
        <v>6</v>
      </c>
      <c r="L193" s="16" t="s">
        <v>803</v>
      </c>
      <c r="M193" s="16" t="s">
        <v>804</v>
      </c>
      <c r="N193" s="13" t="s">
        <v>805</v>
      </c>
      <c r="O193" s="13" t="str">
        <f>"0336336151"</f>
        <v>0336336151</v>
      </c>
    </row>
    <row r="194" spans="1:15" ht="39" hidden="1" customHeight="1">
      <c r="A194" s="21">
        <v>193</v>
      </c>
      <c r="B194" s="13" t="s">
        <v>746</v>
      </c>
      <c r="C194" s="22">
        <v>1</v>
      </c>
      <c r="D194" s="14">
        <v>44180</v>
      </c>
      <c r="E194" s="15">
        <v>0.73958333333333337</v>
      </c>
      <c r="F194" s="19" t="s">
        <v>3996</v>
      </c>
      <c r="G194" s="15">
        <v>0.78125</v>
      </c>
      <c r="H194" s="13" t="s">
        <v>29</v>
      </c>
      <c r="I194" s="16" t="s">
        <v>3533</v>
      </c>
      <c r="J194" s="16" t="s">
        <v>501</v>
      </c>
      <c r="K194" s="16" t="s">
        <v>9</v>
      </c>
      <c r="L194" s="16" t="s">
        <v>747</v>
      </c>
      <c r="M194" s="16" t="s">
        <v>748</v>
      </c>
      <c r="N194" s="13" t="s">
        <v>504</v>
      </c>
      <c r="O194" s="13" t="str">
        <f>"0568570057"</f>
        <v>0568570057</v>
      </c>
    </row>
    <row r="195" spans="1:15" ht="39" hidden="1" customHeight="1">
      <c r="A195" s="21">
        <v>194</v>
      </c>
      <c r="B195" s="13" t="s">
        <v>749</v>
      </c>
      <c r="C195" s="22">
        <v>1</v>
      </c>
      <c r="D195" s="14">
        <v>44180</v>
      </c>
      <c r="E195" s="15">
        <v>0.6875</v>
      </c>
      <c r="F195" s="19" t="s">
        <v>3996</v>
      </c>
      <c r="G195" s="15">
        <v>0.72916666666666663</v>
      </c>
      <c r="H195" s="13" t="s">
        <v>29</v>
      </c>
      <c r="I195" s="16" t="s">
        <v>3535</v>
      </c>
      <c r="J195" s="16" t="s">
        <v>750</v>
      </c>
      <c r="K195" s="16" t="s">
        <v>13</v>
      </c>
      <c r="L195" s="16" t="s">
        <v>751</v>
      </c>
      <c r="M195" s="16" t="s">
        <v>752</v>
      </c>
      <c r="N195" s="13" t="s">
        <v>753</v>
      </c>
      <c r="O195" s="13" t="str">
        <f>"0529511111"</f>
        <v>0529511111</v>
      </c>
    </row>
    <row r="196" spans="1:15" ht="39" hidden="1" customHeight="1">
      <c r="A196" s="21">
        <v>195</v>
      </c>
      <c r="B196" s="13" t="s">
        <v>754</v>
      </c>
      <c r="C196" s="22">
        <v>1</v>
      </c>
      <c r="D196" s="14">
        <v>44181</v>
      </c>
      <c r="E196" s="15">
        <v>0.72916666666666663</v>
      </c>
      <c r="F196" s="19" t="s">
        <v>3996</v>
      </c>
      <c r="G196" s="15">
        <v>0.79166666666666663</v>
      </c>
      <c r="H196" s="13" t="s">
        <v>25</v>
      </c>
      <c r="I196" s="16" t="s">
        <v>3294</v>
      </c>
      <c r="J196" s="16" t="s">
        <v>434</v>
      </c>
      <c r="K196" s="16" t="s">
        <v>6</v>
      </c>
      <c r="L196" s="16" t="s">
        <v>755</v>
      </c>
      <c r="M196" s="16" t="s">
        <v>173</v>
      </c>
      <c r="N196" s="13" t="s">
        <v>174</v>
      </c>
      <c r="O196" s="13" t="str">
        <f>"0470922211"</f>
        <v>0470922211</v>
      </c>
    </row>
    <row r="197" spans="1:15" ht="39" hidden="1" customHeight="1">
      <c r="A197" s="21">
        <v>196</v>
      </c>
      <c r="B197" s="13" t="s">
        <v>756</v>
      </c>
      <c r="C197" s="22">
        <v>1</v>
      </c>
      <c r="D197" s="14">
        <v>44183</v>
      </c>
      <c r="E197" s="15">
        <v>0.71875</v>
      </c>
      <c r="F197" s="19" t="s">
        <v>3996</v>
      </c>
      <c r="G197" s="15">
        <v>0.76041666666666663</v>
      </c>
      <c r="H197" s="13" t="s">
        <v>110</v>
      </c>
      <c r="I197" s="16" t="s">
        <v>3289</v>
      </c>
      <c r="J197" s="16" t="s">
        <v>757</v>
      </c>
      <c r="K197" s="16" t="s">
        <v>13</v>
      </c>
      <c r="L197" s="16" t="s">
        <v>316</v>
      </c>
      <c r="M197" s="16" t="s">
        <v>758</v>
      </c>
      <c r="N197" s="13" t="s">
        <v>318</v>
      </c>
      <c r="O197" s="13" t="str">
        <f>"0534352618"</f>
        <v>0534352618</v>
      </c>
    </row>
    <row r="198" spans="1:15" ht="39" hidden="1" customHeight="1">
      <c r="A198" s="21">
        <v>197</v>
      </c>
      <c r="B198" s="13" t="s">
        <v>759</v>
      </c>
      <c r="C198" s="22">
        <v>1</v>
      </c>
      <c r="D198" s="14">
        <v>44183</v>
      </c>
      <c r="E198" s="15">
        <v>0.66666666666666663</v>
      </c>
      <c r="F198" s="19" t="s">
        <v>3996</v>
      </c>
      <c r="G198" s="15">
        <v>0.70833333333333337</v>
      </c>
      <c r="H198" s="13" t="s">
        <v>45</v>
      </c>
      <c r="I198" s="16" t="s">
        <v>3396</v>
      </c>
      <c r="J198" s="16" t="s">
        <v>46</v>
      </c>
      <c r="K198" s="16" t="s">
        <v>6</v>
      </c>
      <c r="L198" s="16" t="s">
        <v>760</v>
      </c>
      <c r="M198" s="16" t="s">
        <v>628</v>
      </c>
      <c r="N198" s="13" t="s">
        <v>49</v>
      </c>
      <c r="O198" s="13" t="str">
        <f>"0824723111"</f>
        <v>0824723111</v>
      </c>
    </row>
    <row r="199" spans="1:15" ht="39" hidden="1" customHeight="1">
      <c r="A199" s="21">
        <v>198</v>
      </c>
      <c r="B199" s="13" t="s">
        <v>595</v>
      </c>
      <c r="C199" s="22">
        <v>1</v>
      </c>
      <c r="D199" s="14">
        <v>44186</v>
      </c>
      <c r="E199" s="15">
        <v>0.72916666666666663</v>
      </c>
      <c r="F199" s="19" t="s">
        <v>3996</v>
      </c>
      <c r="G199" s="15">
        <v>0.77083333333333337</v>
      </c>
      <c r="H199" s="13" t="s">
        <v>80</v>
      </c>
      <c r="I199" s="16" t="s">
        <v>3285</v>
      </c>
      <c r="J199" s="16" t="s">
        <v>150</v>
      </c>
      <c r="K199" s="16" t="s">
        <v>6</v>
      </c>
      <c r="L199" s="16" t="s">
        <v>578</v>
      </c>
      <c r="M199" s="16" t="s">
        <v>152</v>
      </c>
      <c r="N199" s="13" t="s">
        <v>153</v>
      </c>
      <c r="O199" s="13" t="str">
        <f>"0596655011"</f>
        <v>0596655011</v>
      </c>
    </row>
    <row r="200" spans="1:15" ht="39" hidden="1" customHeight="1">
      <c r="A200" s="21">
        <v>199</v>
      </c>
      <c r="B200" s="13" t="s">
        <v>761</v>
      </c>
      <c r="C200" s="22">
        <v>1</v>
      </c>
      <c r="D200" s="14">
        <v>44186</v>
      </c>
      <c r="E200" s="15">
        <v>0.75</v>
      </c>
      <c r="F200" s="19" t="s">
        <v>3996</v>
      </c>
      <c r="G200" s="15">
        <v>0.79166666666666663</v>
      </c>
      <c r="H200" s="13" t="s">
        <v>25</v>
      </c>
      <c r="I200" s="16" t="s">
        <v>3294</v>
      </c>
      <c r="J200" s="16" t="s">
        <v>434</v>
      </c>
      <c r="K200" s="16" t="s">
        <v>6</v>
      </c>
      <c r="L200" s="16" t="s">
        <v>435</v>
      </c>
      <c r="M200" s="16" t="s">
        <v>173</v>
      </c>
      <c r="N200" s="13" t="s">
        <v>174</v>
      </c>
      <c r="O200" s="13" t="str">
        <f>"0470922211"</f>
        <v>0470922211</v>
      </c>
    </row>
    <row r="201" spans="1:15" ht="39" hidden="1" customHeight="1">
      <c r="A201" s="21">
        <v>200</v>
      </c>
      <c r="B201" s="13" t="s">
        <v>762</v>
      </c>
      <c r="C201" s="22">
        <v>1</v>
      </c>
      <c r="D201" s="14">
        <v>44186</v>
      </c>
      <c r="E201" s="15">
        <v>0.5625</v>
      </c>
      <c r="F201" s="19" t="s">
        <v>3996</v>
      </c>
      <c r="G201" s="15">
        <v>0.60416666666666663</v>
      </c>
      <c r="H201" s="13" t="s">
        <v>25</v>
      </c>
      <c r="I201" s="16" t="s">
        <v>3294</v>
      </c>
      <c r="J201" s="16" t="s">
        <v>434</v>
      </c>
      <c r="K201" s="16" t="s">
        <v>6</v>
      </c>
      <c r="L201" s="16" t="s">
        <v>435</v>
      </c>
      <c r="M201" s="16" t="s">
        <v>173</v>
      </c>
      <c r="N201" s="13" t="s">
        <v>174</v>
      </c>
      <c r="O201" s="13" t="str">
        <f>"0470922211"</f>
        <v>0470922211</v>
      </c>
    </row>
    <row r="202" spans="1:15" ht="39" hidden="1" customHeight="1">
      <c r="A202" s="21">
        <v>201</v>
      </c>
      <c r="B202" s="13" t="s">
        <v>763</v>
      </c>
      <c r="C202" s="22">
        <v>1</v>
      </c>
      <c r="D202" s="14">
        <v>44188</v>
      </c>
      <c r="E202" s="15">
        <v>0.72916666666666663</v>
      </c>
      <c r="F202" s="19" t="s">
        <v>3996</v>
      </c>
      <c r="G202" s="15">
        <v>0.77083333333333337</v>
      </c>
      <c r="H202" s="13" t="s">
        <v>67</v>
      </c>
      <c r="I202" s="16" t="s">
        <v>3384</v>
      </c>
      <c r="J202" s="16" t="s">
        <v>666</v>
      </c>
      <c r="K202" s="16" t="s">
        <v>429</v>
      </c>
      <c r="L202" s="16" t="s">
        <v>764</v>
      </c>
      <c r="M202" s="16" t="s">
        <v>667</v>
      </c>
      <c r="N202" s="13" t="s">
        <v>668</v>
      </c>
      <c r="O202" s="13" t="str">
        <f>"0339793611"</f>
        <v>0339793611</v>
      </c>
    </row>
    <row r="203" spans="1:15" ht="39" hidden="1" customHeight="1">
      <c r="A203" s="21">
        <v>202</v>
      </c>
      <c r="B203" s="13" t="s">
        <v>770</v>
      </c>
      <c r="C203" s="22">
        <v>1</v>
      </c>
      <c r="D203" s="14">
        <v>44192</v>
      </c>
      <c r="E203" s="15">
        <v>0.65625</v>
      </c>
      <c r="F203" s="19" t="s">
        <v>3996</v>
      </c>
      <c r="G203" s="15">
        <v>0.69791666666666663</v>
      </c>
      <c r="H203" s="13" t="s">
        <v>10</v>
      </c>
      <c r="I203" s="16" t="s">
        <v>3478</v>
      </c>
      <c r="J203" s="16" t="s">
        <v>766</v>
      </c>
      <c r="K203" s="16" t="s">
        <v>6</v>
      </c>
      <c r="L203" s="16" t="s">
        <v>767</v>
      </c>
      <c r="M203" s="16" t="s">
        <v>768</v>
      </c>
      <c r="N203" s="13" t="s">
        <v>769</v>
      </c>
      <c r="O203" s="13" t="str">
        <f>"0775482912"</f>
        <v>0775482912</v>
      </c>
    </row>
    <row r="204" spans="1:15" ht="39" hidden="1" customHeight="1">
      <c r="A204" s="21">
        <v>203</v>
      </c>
      <c r="B204" s="13" t="s">
        <v>765</v>
      </c>
      <c r="C204" s="22">
        <v>1</v>
      </c>
      <c r="D204" s="14">
        <v>44192</v>
      </c>
      <c r="E204" s="15">
        <v>0.60416666666666663</v>
      </c>
      <c r="F204" s="19" t="s">
        <v>3996</v>
      </c>
      <c r="G204" s="15">
        <v>0.64583333333333337</v>
      </c>
      <c r="H204" s="13" t="s">
        <v>10</v>
      </c>
      <c r="I204" s="16" t="s">
        <v>3478</v>
      </c>
      <c r="J204" s="16" t="s">
        <v>766</v>
      </c>
      <c r="K204" s="16" t="s">
        <v>9</v>
      </c>
      <c r="L204" s="16" t="s">
        <v>767</v>
      </c>
      <c r="M204" s="16" t="s">
        <v>768</v>
      </c>
      <c r="N204" s="13" t="s">
        <v>769</v>
      </c>
      <c r="O204" s="13" t="str">
        <f>"0775482912"</f>
        <v>0775482912</v>
      </c>
    </row>
    <row r="205" spans="1:15" ht="39" hidden="1" customHeight="1">
      <c r="A205" s="21">
        <v>204</v>
      </c>
      <c r="B205" s="13" t="s">
        <v>771</v>
      </c>
      <c r="C205" s="22">
        <v>1</v>
      </c>
      <c r="D205" s="14">
        <v>44192</v>
      </c>
      <c r="E205" s="15">
        <v>0.55208333333333337</v>
      </c>
      <c r="F205" s="19" t="s">
        <v>3996</v>
      </c>
      <c r="G205" s="15">
        <v>0.59375</v>
      </c>
      <c r="H205" s="13" t="s">
        <v>10</v>
      </c>
      <c r="I205" s="16" t="s">
        <v>3478</v>
      </c>
      <c r="J205" s="16" t="s">
        <v>766</v>
      </c>
      <c r="K205" s="16" t="s">
        <v>13</v>
      </c>
      <c r="L205" s="16" t="s">
        <v>767</v>
      </c>
      <c r="M205" s="16" t="s">
        <v>768</v>
      </c>
      <c r="N205" s="13" t="s">
        <v>769</v>
      </c>
      <c r="O205" s="13" t="str">
        <f>"0775482912"</f>
        <v>0775482912</v>
      </c>
    </row>
    <row r="206" spans="1:15" ht="39" hidden="1" customHeight="1">
      <c r="A206" s="21">
        <v>205</v>
      </c>
      <c r="B206" s="13" t="s">
        <v>806</v>
      </c>
      <c r="C206" s="22">
        <v>1</v>
      </c>
      <c r="D206" s="14">
        <v>44204</v>
      </c>
      <c r="E206" s="15">
        <v>0.72916666666666663</v>
      </c>
      <c r="F206" s="19" t="s">
        <v>3996</v>
      </c>
      <c r="G206" s="15">
        <v>0.77083333333333337</v>
      </c>
      <c r="H206" s="13" t="s">
        <v>115</v>
      </c>
      <c r="I206" s="16" t="s">
        <v>3455</v>
      </c>
      <c r="J206" s="16" t="s">
        <v>807</v>
      </c>
      <c r="K206" s="16" t="s">
        <v>6</v>
      </c>
      <c r="L206" s="16" t="s">
        <v>808</v>
      </c>
      <c r="M206" s="16" t="s">
        <v>809</v>
      </c>
      <c r="N206" s="13" t="s">
        <v>250</v>
      </c>
      <c r="O206" s="13" t="str">
        <f>"0728042551"</f>
        <v>0728042551</v>
      </c>
    </row>
    <row r="207" spans="1:15" ht="39" hidden="1" customHeight="1">
      <c r="A207" s="21">
        <v>206</v>
      </c>
      <c r="B207" s="13" t="s">
        <v>810</v>
      </c>
      <c r="C207" s="22">
        <v>1</v>
      </c>
      <c r="D207" s="14">
        <v>44208</v>
      </c>
      <c r="E207" s="15">
        <v>0.72916666666666663</v>
      </c>
      <c r="F207" s="19" t="s">
        <v>3996</v>
      </c>
      <c r="G207" s="15">
        <v>0.77083333333333337</v>
      </c>
      <c r="H207" s="13" t="s">
        <v>11</v>
      </c>
      <c r="I207" s="16" t="s">
        <v>3371</v>
      </c>
      <c r="J207" s="16" t="s">
        <v>811</v>
      </c>
      <c r="K207" s="16" t="s">
        <v>9</v>
      </c>
      <c r="L207" s="16" t="s">
        <v>109</v>
      </c>
      <c r="M207" s="16" t="s">
        <v>812</v>
      </c>
      <c r="N207" s="13" t="s">
        <v>65</v>
      </c>
      <c r="O207" s="13" t="str">
        <f>"0283225222"</f>
        <v>0283225222</v>
      </c>
    </row>
    <row r="208" spans="1:15" ht="39" hidden="1" customHeight="1">
      <c r="A208" s="21">
        <v>207</v>
      </c>
      <c r="B208" s="13" t="s">
        <v>772</v>
      </c>
      <c r="C208" s="22">
        <v>1</v>
      </c>
      <c r="D208" s="14">
        <v>44209</v>
      </c>
      <c r="E208" s="15">
        <v>0.73958333333333337</v>
      </c>
      <c r="F208" s="19" t="s">
        <v>3996</v>
      </c>
      <c r="G208" s="15">
        <v>0.78125</v>
      </c>
      <c r="H208" s="13" t="s">
        <v>38</v>
      </c>
      <c r="I208" s="16" t="s">
        <v>3486</v>
      </c>
      <c r="J208" s="16" t="s">
        <v>39</v>
      </c>
      <c r="K208" s="16" t="s">
        <v>9</v>
      </c>
      <c r="L208" s="16" t="s">
        <v>773</v>
      </c>
      <c r="M208" s="16" t="s">
        <v>40</v>
      </c>
      <c r="N208" s="13" t="s">
        <v>41</v>
      </c>
      <c r="O208" s="13" t="str">
        <f>"0799221200"</f>
        <v>0799221200</v>
      </c>
    </row>
    <row r="209" spans="1:15" ht="39" hidden="1" customHeight="1">
      <c r="A209" s="21">
        <v>208</v>
      </c>
      <c r="B209" s="13" t="s">
        <v>813</v>
      </c>
      <c r="C209" s="22">
        <v>1</v>
      </c>
      <c r="D209" s="14">
        <v>44209</v>
      </c>
      <c r="E209" s="15">
        <v>0.70833333333333337</v>
      </c>
      <c r="F209" s="19" t="s">
        <v>3996</v>
      </c>
      <c r="G209" s="15">
        <v>0.75</v>
      </c>
      <c r="H209" s="13" t="s">
        <v>29</v>
      </c>
      <c r="I209" s="16" t="s">
        <v>3349</v>
      </c>
      <c r="J209" s="16" t="s">
        <v>33</v>
      </c>
      <c r="K209" s="16" t="s">
        <v>9</v>
      </c>
      <c r="L209" s="16" t="s">
        <v>814</v>
      </c>
      <c r="M209" s="16" t="s">
        <v>815</v>
      </c>
      <c r="N209" s="13" t="s">
        <v>816</v>
      </c>
      <c r="O209" s="13" t="str">
        <f>"0562430523"</f>
        <v>0562430523</v>
      </c>
    </row>
    <row r="210" spans="1:15" ht="39" hidden="1" customHeight="1">
      <c r="A210" s="21">
        <v>209</v>
      </c>
      <c r="B210" s="13" t="s">
        <v>477</v>
      </c>
      <c r="C210" s="22">
        <v>1</v>
      </c>
      <c r="D210" s="14">
        <v>44210</v>
      </c>
      <c r="E210" s="15">
        <v>0.72916666666666663</v>
      </c>
      <c r="F210" s="19" t="s">
        <v>3996</v>
      </c>
      <c r="G210" s="15">
        <v>0.77083333333333337</v>
      </c>
      <c r="H210" s="13" t="s">
        <v>117</v>
      </c>
      <c r="I210" s="16" t="s">
        <v>3534</v>
      </c>
      <c r="J210" s="16" t="s">
        <v>157</v>
      </c>
      <c r="K210" s="16" t="s">
        <v>6</v>
      </c>
      <c r="L210" s="16" t="s">
        <v>119</v>
      </c>
      <c r="M210" s="16" t="s">
        <v>158</v>
      </c>
      <c r="N210" s="13" t="s">
        <v>121</v>
      </c>
      <c r="O210" s="13" t="str">
        <f>"0117221110"</f>
        <v>0117221110</v>
      </c>
    </row>
    <row r="211" spans="1:15" ht="39" hidden="1" customHeight="1">
      <c r="A211" s="21">
        <v>210</v>
      </c>
      <c r="B211" s="13" t="s">
        <v>774</v>
      </c>
      <c r="C211" s="22">
        <v>1</v>
      </c>
      <c r="D211" s="14">
        <v>44211</v>
      </c>
      <c r="E211" s="15">
        <v>0.72916666666666663</v>
      </c>
      <c r="F211" s="19" t="s">
        <v>3996</v>
      </c>
      <c r="G211" s="15">
        <v>0.77083333333333337</v>
      </c>
      <c r="H211" s="13" t="s">
        <v>110</v>
      </c>
      <c r="I211" s="16" t="s">
        <v>3307</v>
      </c>
      <c r="J211" s="16" t="s">
        <v>775</v>
      </c>
      <c r="K211" s="16" t="s">
        <v>13</v>
      </c>
      <c r="L211" s="16" t="s">
        <v>776</v>
      </c>
      <c r="M211" s="16" t="s">
        <v>777</v>
      </c>
      <c r="N211" s="13" t="s">
        <v>778</v>
      </c>
      <c r="O211" s="13" t="str">
        <f>"0546461111"</f>
        <v>0546461111</v>
      </c>
    </row>
    <row r="212" spans="1:15" ht="39" hidden="1" customHeight="1">
      <c r="A212" s="21">
        <v>211</v>
      </c>
      <c r="B212" s="13" t="s">
        <v>779</v>
      </c>
      <c r="C212" s="22">
        <v>1</v>
      </c>
      <c r="D212" s="14">
        <v>44215</v>
      </c>
      <c r="E212" s="15">
        <v>0.72916666666666663</v>
      </c>
      <c r="F212" s="19" t="s">
        <v>3996</v>
      </c>
      <c r="G212" s="15">
        <v>0.77083333333333337</v>
      </c>
      <c r="H212" s="13" t="s">
        <v>29</v>
      </c>
      <c r="I212" s="16" t="s">
        <v>3402</v>
      </c>
      <c r="J212" s="16" t="s">
        <v>511</v>
      </c>
      <c r="K212" s="16" t="s">
        <v>9</v>
      </c>
      <c r="L212" s="16" t="s">
        <v>516</v>
      </c>
      <c r="M212" s="16" t="s">
        <v>517</v>
      </c>
      <c r="N212" s="13" t="s">
        <v>780</v>
      </c>
      <c r="O212" s="13" t="str">
        <f>"0532336293"</f>
        <v>0532336293</v>
      </c>
    </row>
    <row r="213" spans="1:15" ht="39" hidden="1" customHeight="1">
      <c r="A213" s="21">
        <v>212</v>
      </c>
      <c r="B213" s="13" t="s">
        <v>817</v>
      </c>
      <c r="C213" s="22">
        <v>1</v>
      </c>
      <c r="D213" s="14">
        <v>44215</v>
      </c>
      <c r="E213" s="15">
        <v>0.72916666666666663</v>
      </c>
      <c r="F213" s="19" t="s">
        <v>3996</v>
      </c>
      <c r="G213" s="15">
        <v>0.77083333333333337</v>
      </c>
      <c r="H213" s="13" t="s">
        <v>484</v>
      </c>
      <c r="I213" s="16" t="s">
        <v>3458</v>
      </c>
      <c r="J213" s="16" t="s">
        <v>818</v>
      </c>
      <c r="K213" s="16" t="s">
        <v>9</v>
      </c>
      <c r="L213" s="16" t="s">
        <v>819</v>
      </c>
      <c r="M213" s="16" t="s">
        <v>820</v>
      </c>
      <c r="N213" s="13" t="s">
        <v>821</v>
      </c>
      <c r="O213" s="13" t="str">
        <f>"0936415111"</f>
        <v>0936415111</v>
      </c>
    </row>
    <row r="214" spans="1:15" ht="39" hidden="1" customHeight="1">
      <c r="A214" s="21">
        <v>213</v>
      </c>
      <c r="B214" s="13" t="s">
        <v>781</v>
      </c>
      <c r="C214" s="22">
        <v>1</v>
      </c>
      <c r="D214" s="14">
        <v>44217</v>
      </c>
      <c r="E214" s="15">
        <v>0.74305555555555547</v>
      </c>
      <c r="F214" s="19" t="s">
        <v>3996</v>
      </c>
      <c r="G214" s="15">
        <v>0.78472222222222221</v>
      </c>
      <c r="H214" s="13" t="s">
        <v>117</v>
      </c>
      <c r="I214" s="16" t="s">
        <v>3495</v>
      </c>
      <c r="J214" s="16" t="s">
        <v>782</v>
      </c>
      <c r="K214" s="16" t="s">
        <v>6</v>
      </c>
      <c r="L214" s="16" t="s">
        <v>783</v>
      </c>
      <c r="M214" s="16" t="s">
        <v>784</v>
      </c>
      <c r="N214" s="13" t="s">
        <v>785</v>
      </c>
      <c r="O214" s="13" t="str">
        <f>"0134254321"</f>
        <v>0134254321</v>
      </c>
    </row>
    <row r="215" spans="1:15" ht="39" hidden="1" customHeight="1">
      <c r="A215" s="21">
        <v>214</v>
      </c>
      <c r="B215" s="13" t="s">
        <v>822</v>
      </c>
      <c r="C215" s="22">
        <v>1</v>
      </c>
      <c r="D215" s="14">
        <v>44218</v>
      </c>
      <c r="E215" s="15">
        <v>0.61805555555555558</v>
      </c>
      <c r="F215" s="19" t="s">
        <v>3996</v>
      </c>
      <c r="G215" s="15">
        <v>0.77083333333333337</v>
      </c>
      <c r="H215" s="13" t="s">
        <v>159</v>
      </c>
      <c r="I215" s="16" t="s">
        <v>3523</v>
      </c>
      <c r="J215" s="16" t="s">
        <v>823</v>
      </c>
      <c r="K215" s="16" t="s">
        <v>13</v>
      </c>
      <c r="L215" s="16" t="s">
        <v>824</v>
      </c>
      <c r="M215" s="16" t="s">
        <v>825</v>
      </c>
      <c r="N215" s="13" t="s">
        <v>826</v>
      </c>
      <c r="O215" s="13" t="str">
        <f>"0255227711"</f>
        <v>0255227711</v>
      </c>
    </row>
    <row r="216" spans="1:15" ht="39" hidden="1" customHeight="1">
      <c r="A216" s="21">
        <v>215</v>
      </c>
      <c r="B216" s="13" t="s">
        <v>827</v>
      </c>
      <c r="C216" s="22">
        <v>2</v>
      </c>
      <c r="D216" s="14">
        <v>44218</v>
      </c>
      <c r="E216" s="15">
        <v>0.75</v>
      </c>
      <c r="F216" s="19" t="s">
        <v>3996</v>
      </c>
      <c r="G216" s="15">
        <v>0.83333333333333337</v>
      </c>
      <c r="H216" s="13" t="s">
        <v>110</v>
      </c>
      <c r="I216" s="16" t="s">
        <v>3287</v>
      </c>
      <c r="J216" s="16" t="s">
        <v>828</v>
      </c>
      <c r="K216" s="16" t="s">
        <v>13</v>
      </c>
      <c r="L216" s="16" t="s">
        <v>829</v>
      </c>
      <c r="M216" s="16" t="s">
        <v>341</v>
      </c>
      <c r="N216" s="13" t="s">
        <v>342</v>
      </c>
      <c r="O216" s="13" t="str">
        <f>"0543361111"</f>
        <v>0543361111</v>
      </c>
    </row>
    <row r="217" spans="1:15" ht="39" hidden="1" customHeight="1">
      <c r="A217" s="21">
        <v>216</v>
      </c>
      <c r="B217" s="13" t="s">
        <v>830</v>
      </c>
      <c r="C217" s="22">
        <v>1</v>
      </c>
      <c r="D217" s="14">
        <v>44221</v>
      </c>
      <c r="E217" s="15">
        <v>0.75</v>
      </c>
      <c r="F217" s="19" t="s">
        <v>3996</v>
      </c>
      <c r="G217" s="15">
        <v>0.79166666666666663</v>
      </c>
      <c r="H217" s="13" t="s">
        <v>282</v>
      </c>
      <c r="I217" s="16" t="s">
        <v>3306</v>
      </c>
      <c r="J217" s="16" t="s">
        <v>831</v>
      </c>
      <c r="K217" s="16" t="s">
        <v>9</v>
      </c>
      <c r="L217" s="16" t="s">
        <v>832</v>
      </c>
      <c r="M217" s="16" t="s">
        <v>679</v>
      </c>
      <c r="N217" s="13" t="s">
        <v>680</v>
      </c>
      <c r="O217" s="13" t="str">
        <f>"0227177765"</f>
        <v>0227177765</v>
      </c>
    </row>
    <row r="218" spans="1:15" ht="39" hidden="1" customHeight="1">
      <c r="A218" s="21">
        <v>217</v>
      </c>
      <c r="B218" s="13" t="s">
        <v>833</v>
      </c>
      <c r="C218" s="22">
        <v>1</v>
      </c>
      <c r="D218" s="14">
        <v>44222</v>
      </c>
      <c r="E218" s="15">
        <v>0.75</v>
      </c>
      <c r="F218" s="19" t="s">
        <v>3996</v>
      </c>
      <c r="G218" s="15">
        <v>0.79166666666666663</v>
      </c>
      <c r="H218" s="13" t="s">
        <v>29</v>
      </c>
      <c r="I218" s="16" t="s">
        <v>3533</v>
      </c>
      <c r="J218" s="16" t="s">
        <v>834</v>
      </c>
      <c r="K218" s="16" t="s">
        <v>9</v>
      </c>
      <c r="L218" s="16" t="s">
        <v>747</v>
      </c>
      <c r="M218" s="16" t="s">
        <v>748</v>
      </c>
      <c r="N218" s="13" t="s">
        <v>504</v>
      </c>
      <c r="O218" s="13" t="str">
        <f>"0568570057"</f>
        <v>0568570057</v>
      </c>
    </row>
    <row r="219" spans="1:15" ht="39" hidden="1" customHeight="1">
      <c r="A219" s="21">
        <v>218</v>
      </c>
      <c r="B219" s="13" t="s">
        <v>835</v>
      </c>
      <c r="C219" s="22">
        <v>1</v>
      </c>
      <c r="D219" s="14">
        <v>44222</v>
      </c>
      <c r="E219" s="15">
        <v>0.66666666666666663</v>
      </c>
      <c r="F219" s="19" t="s">
        <v>3996</v>
      </c>
      <c r="G219" s="15">
        <v>0.70833333333333337</v>
      </c>
      <c r="H219" s="13" t="s">
        <v>29</v>
      </c>
      <c r="I219" s="16" t="s">
        <v>3316</v>
      </c>
      <c r="J219" s="16" t="s">
        <v>836</v>
      </c>
      <c r="K219" s="16" t="s">
        <v>13</v>
      </c>
      <c r="L219" s="16" t="s">
        <v>204</v>
      </c>
      <c r="M219" s="16" t="s">
        <v>31</v>
      </c>
      <c r="N219" s="13" t="s">
        <v>32</v>
      </c>
      <c r="O219" s="13" t="str">
        <f>"0526116261"</f>
        <v>0526116261</v>
      </c>
    </row>
    <row r="220" spans="1:15" ht="39" hidden="1" customHeight="1">
      <c r="A220" s="21">
        <v>219</v>
      </c>
      <c r="B220" s="13" t="s">
        <v>786</v>
      </c>
      <c r="C220" s="22">
        <v>1</v>
      </c>
      <c r="D220" s="14">
        <v>44223</v>
      </c>
      <c r="E220" s="15">
        <v>0.5625</v>
      </c>
      <c r="F220" s="19" t="s">
        <v>3996</v>
      </c>
      <c r="G220" s="15">
        <v>0.60416666666666663</v>
      </c>
      <c r="H220" s="13" t="s">
        <v>29</v>
      </c>
      <c r="I220" s="16" t="s">
        <v>3402</v>
      </c>
      <c r="J220" s="16" t="s">
        <v>511</v>
      </c>
      <c r="K220" s="16" t="s">
        <v>9</v>
      </c>
      <c r="L220" s="16" t="s">
        <v>516</v>
      </c>
      <c r="M220" s="16" t="s">
        <v>517</v>
      </c>
      <c r="N220" s="13" t="s">
        <v>780</v>
      </c>
      <c r="O220" s="13" t="str">
        <f>"0532336293"</f>
        <v>0532336293</v>
      </c>
    </row>
    <row r="221" spans="1:15" ht="39" hidden="1" customHeight="1">
      <c r="A221" s="21">
        <v>220</v>
      </c>
      <c r="B221" s="13" t="s">
        <v>837</v>
      </c>
      <c r="C221" s="22">
        <v>1</v>
      </c>
      <c r="D221" s="14">
        <v>44223</v>
      </c>
      <c r="E221" s="15">
        <v>0.73958333333333337</v>
      </c>
      <c r="F221" s="19" t="s">
        <v>3996</v>
      </c>
      <c r="G221" s="15">
        <v>0.8125</v>
      </c>
      <c r="H221" s="13" t="s">
        <v>137</v>
      </c>
      <c r="I221" s="16" t="s">
        <v>3292</v>
      </c>
      <c r="J221" s="16" t="s">
        <v>138</v>
      </c>
      <c r="K221" s="16" t="s">
        <v>9</v>
      </c>
      <c r="L221" s="16" t="s">
        <v>139</v>
      </c>
      <c r="M221" s="16" t="s">
        <v>140</v>
      </c>
      <c r="N221" s="13" t="s">
        <v>141</v>
      </c>
      <c r="O221" s="13" t="str">
        <f>"0868218111"</f>
        <v>0868218111</v>
      </c>
    </row>
    <row r="222" spans="1:15" ht="39" hidden="1" customHeight="1">
      <c r="A222" s="21">
        <v>221</v>
      </c>
      <c r="B222" s="13" t="s">
        <v>838</v>
      </c>
      <c r="C222" s="22">
        <v>1</v>
      </c>
      <c r="D222" s="14">
        <v>44224</v>
      </c>
      <c r="E222" s="15">
        <v>0.77083333333333337</v>
      </c>
      <c r="F222" s="19" t="s">
        <v>3996</v>
      </c>
      <c r="G222" s="15">
        <v>0.8125</v>
      </c>
      <c r="H222" s="13" t="s">
        <v>102</v>
      </c>
      <c r="I222" s="16" t="s">
        <v>3426</v>
      </c>
      <c r="J222" s="16" t="s">
        <v>839</v>
      </c>
      <c r="K222" s="16" t="s">
        <v>13</v>
      </c>
      <c r="L222" s="16" t="s">
        <v>840</v>
      </c>
      <c r="M222" s="16" t="s">
        <v>841</v>
      </c>
      <c r="N222" s="13" t="s">
        <v>842</v>
      </c>
      <c r="O222" s="13" t="str">
        <f>"0429951511"</f>
        <v>0429951511</v>
      </c>
    </row>
    <row r="223" spans="1:15" ht="39" hidden="1" customHeight="1">
      <c r="A223" s="21">
        <v>222</v>
      </c>
      <c r="B223" s="13" t="s">
        <v>843</v>
      </c>
      <c r="C223" s="22">
        <v>1</v>
      </c>
      <c r="D223" s="14">
        <v>44225</v>
      </c>
      <c r="E223" s="15">
        <v>0.55208333333333337</v>
      </c>
      <c r="F223" s="19" t="s">
        <v>3996</v>
      </c>
      <c r="G223" s="15">
        <v>0.61458333333333337</v>
      </c>
      <c r="H223" s="13" t="s">
        <v>117</v>
      </c>
      <c r="I223" s="16" t="s">
        <v>3303</v>
      </c>
      <c r="J223" s="16" t="s">
        <v>715</v>
      </c>
      <c r="K223" s="16" t="s">
        <v>13</v>
      </c>
      <c r="L223" s="16" t="s">
        <v>844</v>
      </c>
      <c r="M223" s="16" t="s">
        <v>716</v>
      </c>
      <c r="N223" s="13" t="s">
        <v>717</v>
      </c>
      <c r="O223" s="13" t="str">
        <f>"0164491011"</f>
        <v>0164491011</v>
      </c>
    </row>
    <row r="224" spans="1:15" ht="39" hidden="1" customHeight="1">
      <c r="A224" s="21">
        <v>223</v>
      </c>
      <c r="B224" s="13" t="s">
        <v>845</v>
      </c>
      <c r="C224" s="22">
        <v>1</v>
      </c>
      <c r="D224" s="14">
        <v>44225</v>
      </c>
      <c r="E224" s="15">
        <v>0.75</v>
      </c>
      <c r="F224" s="19" t="s">
        <v>3996</v>
      </c>
      <c r="G224" s="15">
        <v>0.8125</v>
      </c>
      <c r="H224" s="13" t="s">
        <v>34</v>
      </c>
      <c r="I224" s="16" t="s">
        <v>3501</v>
      </c>
      <c r="J224" s="16" t="s">
        <v>1061</v>
      </c>
      <c r="K224" s="16" t="s">
        <v>127</v>
      </c>
      <c r="L224" s="16" t="s">
        <v>846</v>
      </c>
      <c r="M224" s="16" t="s">
        <v>847</v>
      </c>
      <c r="N224" s="13" t="s">
        <v>848</v>
      </c>
      <c r="O224" s="13" t="str">
        <f>"0457872800"</f>
        <v>0457872800</v>
      </c>
    </row>
    <row r="225" spans="1:15" ht="39" hidden="1" customHeight="1">
      <c r="A225" s="21">
        <v>224</v>
      </c>
      <c r="B225" s="13" t="s">
        <v>849</v>
      </c>
      <c r="C225" s="22">
        <v>1</v>
      </c>
      <c r="D225" s="14">
        <v>44225</v>
      </c>
      <c r="E225" s="15">
        <v>0.73958333333333337</v>
      </c>
      <c r="F225" s="19" t="s">
        <v>3996</v>
      </c>
      <c r="G225" s="15">
        <v>0.78125</v>
      </c>
      <c r="H225" s="13" t="s">
        <v>115</v>
      </c>
      <c r="I225" s="16" t="s">
        <v>3389</v>
      </c>
      <c r="J225" s="16" t="s">
        <v>411</v>
      </c>
      <c r="K225" s="16" t="s">
        <v>9</v>
      </c>
      <c r="L225" s="16" t="s">
        <v>181</v>
      </c>
      <c r="M225" s="16" t="s">
        <v>412</v>
      </c>
      <c r="N225" s="13" t="s">
        <v>413</v>
      </c>
      <c r="O225" s="13" t="str">
        <f>"0666921201"</f>
        <v>0666921201</v>
      </c>
    </row>
    <row r="226" spans="1:15" ht="39" hidden="1" customHeight="1">
      <c r="A226" s="21">
        <v>225</v>
      </c>
      <c r="B226" s="13" t="s">
        <v>850</v>
      </c>
      <c r="C226" s="22">
        <v>1</v>
      </c>
      <c r="D226" s="14">
        <v>44228</v>
      </c>
      <c r="E226" s="15">
        <v>0.72916666666666663</v>
      </c>
      <c r="F226" s="19" t="s">
        <v>3996</v>
      </c>
      <c r="G226" s="15">
        <v>0.77083333333333337</v>
      </c>
      <c r="H226" s="13" t="s">
        <v>129</v>
      </c>
      <c r="I226" s="16" t="s">
        <v>130</v>
      </c>
      <c r="J226" s="16" t="s">
        <v>131</v>
      </c>
      <c r="K226" s="16" t="s">
        <v>6</v>
      </c>
      <c r="L226" s="16" t="s">
        <v>851</v>
      </c>
      <c r="M226" s="16" t="s">
        <v>356</v>
      </c>
      <c r="N226" s="13" t="s">
        <v>357</v>
      </c>
      <c r="O226" s="13" t="str">
        <f>"0975467454"</f>
        <v>0975467454</v>
      </c>
    </row>
    <row r="227" spans="1:15" ht="39" hidden="1" customHeight="1">
      <c r="A227" s="21">
        <v>226</v>
      </c>
      <c r="B227" s="13" t="s">
        <v>852</v>
      </c>
      <c r="C227" s="22">
        <v>1</v>
      </c>
      <c r="D227" s="14">
        <v>44231</v>
      </c>
      <c r="E227" s="15">
        <v>0.72916666666666663</v>
      </c>
      <c r="F227" s="19" t="s">
        <v>3996</v>
      </c>
      <c r="G227" s="15">
        <v>0.79166666666666663</v>
      </c>
      <c r="H227" s="13" t="s">
        <v>115</v>
      </c>
      <c r="I227" s="16" t="s">
        <v>3477</v>
      </c>
      <c r="J227" s="16" t="s">
        <v>853</v>
      </c>
      <c r="K227" s="16" t="s">
        <v>9</v>
      </c>
      <c r="L227" s="16" t="s">
        <v>854</v>
      </c>
      <c r="M227" s="16" t="s">
        <v>855</v>
      </c>
      <c r="N227" s="13" t="s">
        <v>856</v>
      </c>
      <c r="O227" s="13" t="str">
        <f>"0729572121"</f>
        <v>0729572121</v>
      </c>
    </row>
    <row r="228" spans="1:15" ht="39" hidden="1" customHeight="1">
      <c r="A228" s="21">
        <v>227</v>
      </c>
      <c r="B228" s="13" t="s">
        <v>857</v>
      </c>
      <c r="C228" s="22">
        <v>2</v>
      </c>
      <c r="D228" s="14">
        <v>44233</v>
      </c>
      <c r="E228" s="15">
        <v>0.41666666666666669</v>
      </c>
      <c r="F228" s="19" t="s">
        <v>3996</v>
      </c>
      <c r="G228" s="15">
        <v>0.70833333333333337</v>
      </c>
      <c r="H228" s="13" t="s">
        <v>159</v>
      </c>
      <c r="I228" s="16" t="s">
        <v>3462</v>
      </c>
      <c r="J228" s="16" t="s">
        <v>858</v>
      </c>
      <c r="K228" s="16" t="s">
        <v>6</v>
      </c>
      <c r="L228" s="16" t="s">
        <v>859</v>
      </c>
      <c r="M228" s="16" t="s">
        <v>860</v>
      </c>
      <c r="N228" s="13" t="s">
        <v>861</v>
      </c>
      <c r="O228" s="13" t="str">
        <f>"0255243000"</f>
        <v>0255243000</v>
      </c>
    </row>
    <row r="229" spans="1:15" ht="39" hidden="1" customHeight="1">
      <c r="A229" s="21">
        <v>228</v>
      </c>
      <c r="B229" s="13" t="s">
        <v>787</v>
      </c>
      <c r="C229" s="22">
        <v>1</v>
      </c>
      <c r="D229" s="14">
        <v>44235</v>
      </c>
      <c r="E229" s="15">
        <v>0.72916666666666663</v>
      </c>
      <c r="F229" s="19" t="s">
        <v>3996</v>
      </c>
      <c r="G229" s="15">
        <v>0.77083333333333337</v>
      </c>
      <c r="H229" s="13" t="s">
        <v>583</v>
      </c>
      <c r="I229" s="16" t="s">
        <v>3434</v>
      </c>
      <c r="J229" s="16" t="s">
        <v>788</v>
      </c>
      <c r="K229" s="16" t="s">
        <v>6</v>
      </c>
      <c r="L229" s="16" t="s">
        <v>789</v>
      </c>
      <c r="M229" s="16" t="s">
        <v>790</v>
      </c>
      <c r="N229" s="13" t="s">
        <v>791</v>
      </c>
      <c r="O229" s="13" t="str">
        <f>"0583880111"</f>
        <v>0583880111</v>
      </c>
    </row>
    <row r="230" spans="1:15" ht="39" hidden="1" customHeight="1">
      <c r="A230" s="21">
        <v>229</v>
      </c>
      <c r="B230" s="13" t="s">
        <v>792</v>
      </c>
      <c r="C230" s="22">
        <v>1</v>
      </c>
      <c r="D230" s="14">
        <v>44236</v>
      </c>
      <c r="E230" s="15">
        <v>0.72916666666666663</v>
      </c>
      <c r="F230" s="19" t="s">
        <v>3996</v>
      </c>
      <c r="G230" s="15">
        <v>0.77083333333333337</v>
      </c>
      <c r="H230" s="13" t="s">
        <v>67</v>
      </c>
      <c r="I230" s="16" t="s">
        <v>3428</v>
      </c>
      <c r="J230" s="16" t="s">
        <v>189</v>
      </c>
      <c r="K230" s="16" t="s">
        <v>9</v>
      </c>
      <c r="L230" s="16" t="s">
        <v>793</v>
      </c>
      <c r="M230" s="16" t="s">
        <v>191</v>
      </c>
      <c r="N230" s="13" t="s">
        <v>192</v>
      </c>
      <c r="O230" s="13" t="str">
        <f>"0425265511"</f>
        <v>0425265511</v>
      </c>
    </row>
    <row r="231" spans="1:15" ht="39" hidden="1" customHeight="1">
      <c r="A231" s="21">
        <v>230</v>
      </c>
      <c r="B231" s="13" t="s">
        <v>883</v>
      </c>
      <c r="C231" s="22">
        <v>1</v>
      </c>
      <c r="D231" s="14">
        <v>44239</v>
      </c>
      <c r="E231" s="15">
        <v>0.72916666666666663</v>
      </c>
      <c r="F231" s="19" t="s">
        <v>3996</v>
      </c>
      <c r="G231" s="15">
        <v>0.77083333333333337</v>
      </c>
      <c r="H231" s="13" t="s">
        <v>29</v>
      </c>
      <c r="I231" s="16" t="s">
        <v>3402</v>
      </c>
      <c r="J231" s="16" t="s">
        <v>511</v>
      </c>
      <c r="K231" s="16" t="s">
        <v>13</v>
      </c>
      <c r="L231" s="16" t="s">
        <v>884</v>
      </c>
      <c r="M231" s="16" t="s">
        <v>885</v>
      </c>
      <c r="N231" s="13" t="s">
        <v>886</v>
      </c>
      <c r="O231" s="13" t="str">
        <f>"0532336111"</f>
        <v>0532336111</v>
      </c>
    </row>
    <row r="232" spans="1:15" ht="39" hidden="1" customHeight="1">
      <c r="A232" s="21">
        <v>231</v>
      </c>
      <c r="B232" s="13" t="s">
        <v>887</v>
      </c>
      <c r="C232" s="22">
        <v>1</v>
      </c>
      <c r="D232" s="14">
        <v>44239</v>
      </c>
      <c r="E232" s="15">
        <v>0.71875</v>
      </c>
      <c r="F232" s="19" t="s">
        <v>3996</v>
      </c>
      <c r="G232" s="15">
        <v>0.76041666666666663</v>
      </c>
      <c r="H232" s="13" t="s">
        <v>707</v>
      </c>
      <c r="I232" s="16" t="s">
        <v>3342</v>
      </c>
      <c r="J232" s="16" t="s">
        <v>888</v>
      </c>
      <c r="K232" s="16" t="s">
        <v>13</v>
      </c>
      <c r="L232" s="16" t="s">
        <v>889</v>
      </c>
      <c r="M232" s="16" t="s">
        <v>890</v>
      </c>
      <c r="N232" s="13" t="s">
        <v>891</v>
      </c>
      <c r="O232" s="13" t="str">
        <f>"0177342171"</f>
        <v>0177342171</v>
      </c>
    </row>
    <row r="233" spans="1:15" ht="45.75" hidden="1" customHeight="1">
      <c r="A233" s="21">
        <v>232</v>
      </c>
      <c r="B233" s="13" t="s">
        <v>862</v>
      </c>
      <c r="C233" s="22">
        <v>1</v>
      </c>
      <c r="D233" s="14">
        <v>44242</v>
      </c>
      <c r="E233" s="15">
        <v>0.72916666666666663</v>
      </c>
      <c r="F233" s="19" t="s">
        <v>3996</v>
      </c>
      <c r="G233" s="15">
        <v>0.77083333333333337</v>
      </c>
      <c r="H233" s="13" t="s">
        <v>380</v>
      </c>
      <c r="I233" s="16" t="s">
        <v>3473</v>
      </c>
      <c r="J233" s="16" t="s">
        <v>863</v>
      </c>
      <c r="K233" s="16" t="s">
        <v>13</v>
      </c>
      <c r="L233" s="16" t="s">
        <v>151</v>
      </c>
      <c r="M233" s="16" t="s">
        <v>864</v>
      </c>
      <c r="N233" s="13" t="s">
        <v>384</v>
      </c>
      <c r="O233" s="13" t="str">
        <f>"0762652058"</f>
        <v>0762652058</v>
      </c>
    </row>
    <row r="234" spans="1:15" ht="39" hidden="1" customHeight="1">
      <c r="A234" s="21">
        <v>233</v>
      </c>
      <c r="B234" s="13" t="s">
        <v>865</v>
      </c>
      <c r="C234" s="22">
        <v>1</v>
      </c>
      <c r="D234" s="14">
        <v>44243</v>
      </c>
      <c r="E234" s="15">
        <v>0.75</v>
      </c>
      <c r="F234" s="19" t="s">
        <v>3996</v>
      </c>
      <c r="G234" s="15">
        <v>0.79166666666666663</v>
      </c>
      <c r="H234" s="13" t="s">
        <v>25</v>
      </c>
      <c r="I234" s="16" t="s">
        <v>3294</v>
      </c>
      <c r="J234" s="16" t="s">
        <v>434</v>
      </c>
      <c r="K234" s="16" t="s">
        <v>6</v>
      </c>
      <c r="L234" s="16" t="s">
        <v>435</v>
      </c>
      <c r="M234" s="16" t="s">
        <v>173</v>
      </c>
      <c r="N234" s="13" t="s">
        <v>174</v>
      </c>
      <c r="O234" s="13" t="str">
        <f>"0470922211"</f>
        <v>0470922211</v>
      </c>
    </row>
    <row r="235" spans="1:15" ht="39" hidden="1" customHeight="1">
      <c r="A235" s="21">
        <v>234</v>
      </c>
      <c r="B235" s="13" t="s">
        <v>866</v>
      </c>
      <c r="C235" s="22">
        <v>1</v>
      </c>
      <c r="D235" s="14">
        <v>44243</v>
      </c>
      <c r="E235" s="15">
        <v>0.5625</v>
      </c>
      <c r="F235" s="19" t="s">
        <v>3996</v>
      </c>
      <c r="G235" s="15">
        <v>0.60416666666666663</v>
      </c>
      <c r="H235" s="13" t="s">
        <v>25</v>
      </c>
      <c r="I235" s="16" t="s">
        <v>3294</v>
      </c>
      <c r="J235" s="16" t="s">
        <v>434</v>
      </c>
      <c r="K235" s="16" t="s">
        <v>6</v>
      </c>
      <c r="L235" s="16" t="s">
        <v>172</v>
      </c>
      <c r="M235" s="16" t="s">
        <v>173</v>
      </c>
      <c r="N235" s="13" t="s">
        <v>174</v>
      </c>
      <c r="O235" s="13" t="str">
        <f>"0470922211"</f>
        <v>0470922211</v>
      </c>
    </row>
    <row r="236" spans="1:15" ht="39" hidden="1" customHeight="1">
      <c r="A236" s="21">
        <v>235</v>
      </c>
      <c r="B236" s="13" t="s">
        <v>892</v>
      </c>
      <c r="C236" s="22">
        <v>1</v>
      </c>
      <c r="D236" s="14">
        <v>44243</v>
      </c>
      <c r="E236" s="15">
        <v>0.625</v>
      </c>
      <c r="F236" s="19" t="s">
        <v>3996</v>
      </c>
      <c r="G236" s="15">
        <v>0.67361111111111116</v>
      </c>
      <c r="H236" s="13" t="s">
        <v>67</v>
      </c>
      <c r="I236" s="16" t="s">
        <v>3400</v>
      </c>
      <c r="J236" s="16" t="s">
        <v>893</v>
      </c>
      <c r="K236" s="16" t="s">
        <v>9</v>
      </c>
      <c r="L236" s="16" t="s">
        <v>894</v>
      </c>
      <c r="M236" s="16" t="s">
        <v>895</v>
      </c>
      <c r="N236" s="13" t="s">
        <v>896</v>
      </c>
      <c r="O236" s="13" t="str">
        <f>"0334110151"</f>
        <v>0334110151</v>
      </c>
    </row>
    <row r="237" spans="1:15" ht="39" hidden="1" customHeight="1">
      <c r="A237" s="21">
        <v>236</v>
      </c>
      <c r="B237" s="13" t="s">
        <v>897</v>
      </c>
      <c r="C237" s="22">
        <v>1</v>
      </c>
      <c r="D237" s="14">
        <v>44244</v>
      </c>
      <c r="E237" s="15">
        <v>0.71875</v>
      </c>
      <c r="F237" s="19" t="s">
        <v>3996</v>
      </c>
      <c r="G237" s="15">
        <v>0.76041666666666663</v>
      </c>
      <c r="H237" s="13" t="s">
        <v>117</v>
      </c>
      <c r="I237" s="16" t="s">
        <v>3293</v>
      </c>
      <c r="J237" s="16" t="s">
        <v>898</v>
      </c>
      <c r="K237" s="16" t="s">
        <v>6</v>
      </c>
      <c r="L237" s="16" t="s">
        <v>899</v>
      </c>
      <c r="M237" s="16" t="s">
        <v>431</v>
      </c>
      <c r="N237" s="13" t="s">
        <v>432</v>
      </c>
      <c r="O237" s="13" t="str">
        <f>"0118901110"</f>
        <v>0118901110</v>
      </c>
    </row>
    <row r="238" spans="1:15" ht="39" hidden="1" customHeight="1">
      <c r="A238" s="21">
        <v>237</v>
      </c>
      <c r="B238" s="13" t="s">
        <v>900</v>
      </c>
      <c r="C238" s="22">
        <v>1</v>
      </c>
      <c r="D238" s="14">
        <v>44246</v>
      </c>
      <c r="E238" s="15">
        <v>0.72916666666666663</v>
      </c>
      <c r="F238" s="19" t="s">
        <v>3996</v>
      </c>
      <c r="G238" s="15">
        <v>0.77083333333333337</v>
      </c>
      <c r="H238" s="13" t="s">
        <v>67</v>
      </c>
      <c r="I238" s="16" t="s">
        <v>3384</v>
      </c>
      <c r="J238" s="16" t="s">
        <v>666</v>
      </c>
      <c r="K238" s="16" t="s">
        <v>2060</v>
      </c>
      <c r="L238" s="16" t="s">
        <v>901</v>
      </c>
      <c r="M238" s="16" t="s">
        <v>667</v>
      </c>
      <c r="N238" s="13" t="s">
        <v>668</v>
      </c>
      <c r="O238" s="13" t="str">
        <f>"0339793611"</f>
        <v>0339793611</v>
      </c>
    </row>
    <row r="239" spans="1:15" ht="39" hidden="1" customHeight="1">
      <c r="A239" s="21">
        <v>238</v>
      </c>
      <c r="B239" s="13" t="s">
        <v>902</v>
      </c>
      <c r="C239" s="22">
        <v>1</v>
      </c>
      <c r="D239" s="14">
        <v>44246</v>
      </c>
      <c r="E239" s="15">
        <v>0.79166666666666663</v>
      </c>
      <c r="F239" s="19" t="s">
        <v>3996</v>
      </c>
      <c r="G239" s="15">
        <v>0.83333333333333337</v>
      </c>
      <c r="H239" s="13" t="s">
        <v>11</v>
      </c>
      <c r="I239" s="16" t="s">
        <v>3371</v>
      </c>
      <c r="J239" s="16" t="s">
        <v>903</v>
      </c>
      <c r="K239" s="16" t="s">
        <v>6</v>
      </c>
      <c r="L239" s="16" t="s">
        <v>904</v>
      </c>
      <c r="M239" s="16" t="s">
        <v>812</v>
      </c>
      <c r="N239" s="13" t="s">
        <v>65</v>
      </c>
      <c r="O239" s="13" t="str">
        <f>"0283225222"</f>
        <v>0283225222</v>
      </c>
    </row>
    <row r="240" spans="1:15" ht="39" hidden="1" customHeight="1">
      <c r="A240" s="21">
        <v>239</v>
      </c>
      <c r="B240" s="13" t="s">
        <v>867</v>
      </c>
      <c r="C240" s="22">
        <v>1</v>
      </c>
      <c r="D240" s="14">
        <v>44249</v>
      </c>
      <c r="E240" s="15">
        <v>0.79166666666666663</v>
      </c>
      <c r="F240" s="19" t="s">
        <v>3996</v>
      </c>
      <c r="G240" s="15">
        <v>0.85416666666666663</v>
      </c>
      <c r="H240" s="13" t="s">
        <v>45</v>
      </c>
      <c r="I240" s="16" t="s">
        <v>3427</v>
      </c>
      <c r="J240" s="16" t="s">
        <v>868</v>
      </c>
      <c r="K240" s="16" t="s">
        <v>9</v>
      </c>
      <c r="L240" s="16" t="s">
        <v>869</v>
      </c>
      <c r="M240" s="16" t="s">
        <v>870</v>
      </c>
      <c r="N240" s="13" t="s">
        <v>871</v>
      </c>
      <c r="O240" s="13" t="str">
        <f>"0825061714"</f>
        <v>0825061714</v>
      </c>
    </row>
    <row r="241" spans="1:15" ht="39" hidden="1" customHeight="1">
      <c r="A241" s="21">
        <v>240</v>
      </c>
      <c r="B241" s="13" t="s">
        <v>915</v>
      </c>
      <c r="C241" s="22">
        <v>1</v>
      </c>
      <c r="D241" s="14">
        <v>44249</v>
      </c>
      <c r="E241" s="15">
        <v>0.72916666666666663</v>
      </c>
      <c r="F241" s="19" t="s">
        <v>3996</v>
      </c>
      <c r="G241" s="15">
        <v>0.78125</v>
      </c>
      <c r="H241" s="13" t="s">
        <v>67</v>
      </c>
      <c r="I241" s="16" t="s">
        <v>3392</v>
      </c>
      <c r="J241" s="16" t="s">
        <v>916</v>
      </c>
      <c r="K241" s="16" t="s">
        <v>9</v>
      </c>
      <c r="L241" s="16" t="s">
        <v>917</v>
      </c>
      <c r="M241" s="16" t="s">
        <v>918</v>
      </c>
      <c r="N241" s="13" t="s">
        <v>919</v>
      </c>
      <c r="O241" s="13" t="str">
        <f>"0425233131"</f>
        <v>0425233131</v>
      </c>
    </row>
    <row r="242" spans="1:15" ht="39" hidden="1" customHeight="1">
      <c r="A242" s="21">
        <v>241</v>
      </c>
      <c r="B242" s="13" t="s">
        <v>872</v>
      </c>
      <c r="C242" s="22">
        <v>1</v>
      </c>
      <c r="D242" s="14">
        <v>44251</v>
      </c>
      <c r="E242" s="15">
        <v>0.72916666666666663</v>
      </c>
      <c r="F242" s="19" t="s">
        <v>3996</v>
      </c>
      <c r="G242" s="15">
        <v>0.77083333333333337</v>
      </c>
      <c r="H242" s="13" t="s">
        <v>484</v>
      </c>
      <c r="I242" s="16" t="s">
        <v>3458</v>
      </c>
      <c r="J242" s="16" t="s">
        <v>818</v>
      </c>
      <c r="K242" s="16" t="s">
        <v>6</v>
      </c>
      <c r="L242" s="16" t="s">
        <v>873</v>
      </c>
      <c r="M242" s="16" t="s">
        <v>820</v>
      </c>
      <c r="N242" s="13" t="s">
        <v>821</v>
      </c>
      <c r="O242" s="13" t="str">
        <f>"0936415111"</f>
        <v>0936415111</v>
      </c>
    </row>
    <row r="243" spans="1:15" ht="39" hidden="1" customHeight="1">
      <c r="A243" s="21">
        <v>242</v>
      </c>
      <c r="B243" s="13" t="s">
        <v>874</v>
      </c>
      <c r="C243" s="22">
        <v>1</v>
      </c>
      <c r="D243" s="14">
        <v>44251</v>
      </c>
      <c r="E243" s="15">
        <v>0.66666666666666663</v>
      </c>
      <c r="F243" s="19" t="s">
        <v>3996</v>
      </c>
      <c r="G243" s="15">
        <v>0.70833333333333337</v>
      </c>
      <c r="H243" s="13" t="s">
        <v>34</v>
      </c>
      <c r="I243" s="16" t="s">
        <v>3288</v>
      </c>
      <c r="J243" s="16" t="s">
        <v>211</v>
      </c>
      <c r="K243" s="16" t="s">
        <v>13</v>
      </c>
      <c r="L243" s="16" t="s">
        <v>212</v>
      </c>
      <c r="M243" s="16" t="s">
        <v>213</v>
      </c>
      <c r="N243" s="13" t="s">
        <v>214</v>
      </c>
      <c r="O243" s="13" t="str">
        <f>"0448443471"</f>
        <v>0448443471</v>
      </c>
    </row>
    <row r="244" spans="1:15" ht="39" hidden="1" customHeight="1">
      <c r="A244" s="21">
        <v>243</v>
      </c>
      <c r="B244" s="13" t="s">
        <v>478</v>
      </c>
      <c r="C244" s="22">
        <v>1</v>
      </c>
      <c r="D244" s="14">
        <v>44252</v>
      </c>
      <c r="E244" s="15">
        <v>0.72916666666666663</v>
      </c>
      <c r="F244" s="19" t="s">
        <v>3996</v>
      </c>
      <c r="G244" s="15">
        <v>0.77083333333333337</v>
      </c>
      <c r="H244" s="13" t="s">
        <v>67</v>
      </c>
      <c r="I244" s="16" t="s">
        <v>3428</v>
      </c>
      <c r="J244" s="16" t="s">
        <v>189</v>
      </c>
      <c r="K244" s="16" t="s">
        <v>6</v>
      </c>
      <c r="L244" s="16" t="s">
        <v>479</v>
      </c>
      <c r="M244" s="16" t="s">
        <v>191</v>
      </c>
      <c r="N244" s="13" t="s">
        <v>192</v>
      </c>
      <c r="O244" s="13" t="str">
        <f>"0425265511"</f>
        <v>0425265511</v>
      </c>
    </row>
    <row r="245" spans="1:15" ht="39" hidden="1" customHeight="1">
      <c r="A245" s="21">
        <v>244</v>
      </c>
      <c r="B245" s="13" t="s">
        <v>922</v>
      </c>
      <c r="C245" s="22">
        <v>1</v>
      </c>
      <c r="D245" s="14">
        <v>44252</v>
      </c>
      <c r="E245" s="15">
        <v>0.75</v>
      </c>
      <c r="F245" s="19" t="s">
        <v>3996</v>
      </c>
      <c r="G245" s="15">
        <v>0.80208333333333337</v>
      </c>
      <c r="H245" s="13" t="s">
        <v>45</v>
      </c>
      <c r="I245" s="16" t="s">
        <v>3281</v>
      </c>
      <c r="J245" s="16" t="s">
        <v>923</v>
      </c>
      <c r="K245" s="16" t="s">
        <v>6</v>
      </c>
      <c r="L245" s="16" t="s">
        <v>924</v>
      </c>
      <c r="M245" s="16" t="s">
        <v>925</v>
      </c>
      <c r="N245" s="13" t="s">
        <v>54</v>
      </c>
      <c r="O245" s="13" t="str">
        <f>"0824650101"</f>
        <v>0824650101</v>
      </c>
    </row>
    <row r="246" spans="1:15" ht="39" hidden="1" customHeight="1">
      <c r="A246" s="21">
        <v>245</v>
      </c>
      <c r="B246" s="13" t="s">
        <v>920</v>
      </c>
      <c r="C246" s="22">
        <v>1</v>
      </c>
      <c r="D246" s="14">
        <v>44252</v>
      </c>
      <c r="E246" s="15">
        <v>0.75</v>
      </c>
      <c r="F246" s="19" t="s">
        <v>3996</v>
      </c>
      <c r="G246" s="15">
        <v>0.79166666666666663</v>
      </c>
      <c r="H246" s="13" t="s">
        <v>137</v>
      </c>
      <c r="I246" s="16" t="s">
        <v>3292</v>
      </c>
      <c r="J246" s="16" t="s">
        <v>138</v>
      </c>
      <c r="K246" s="16" t="s">
        <v>6</v>
      </c>
      <c r="L246" s="16" t="s">
        <v>921</v>
      </c>
      <c r="M246" s="16" t="s">
        <v>140</v>
      </c>
      <c r="N246" s="13" t="s">
        <v>141</v>
      </c>
      <c r="O246" s="13" t="str">
        <f>"0868218111"</f>
        <v>0868218111</v>
      </c>
    </row>
    <row r="247" spans="1:15" ht="39" hidden="1" customHeight="1">
      <c r="A247" s="21">
        <v>246</v>
      </c>
      <c r="B247" s="13" t="s">
        <v>905</v>
      </c>
      <c r="C247" s="22">
        <v>1</v>
      </c>
      <c r="D247" s="14">
        <v>44253</v>
      </c>
      <c r="E247" s="15">
        <v>0.52083333333333337</v>
      </c>
      <c r="F247" s="19" t="s">
        <v>3996</v>
      </c>
      <c r="G247" s="15">
        <v>0.5625</v>
      </c>
      <c r="H247" s="13" t="s">
        <v>67</v>
      </c>
      <c r="I247" s="16" t="s">
        <v>3409</v>
      </c>
      <c r="J247" s="16" t="s">
        <v>906</v>
      </c>
      <c r="K247" s="16" t="s">
        <v>6</v>
      </c>
      <c r="L247" s="16" t="s">
        <v>907</v>
      </c>
      <c r="M247" s="16" t="s">
        <v>450</v>
      </c>
      <c r="N247" s="13" t="s">
        <v>451</v>
      </c>
      <c r="O247" s="13" t="str">
        <f>"0334160181"</f>
        <v>0334160181</v>
      </c>
    </row>
    <row r="248" spans="1:15" ht="39" hidden="1" customHeight="1">
      <c r="A248" s="21">
        <v>247</v>
      </c>
      <c r="B248" s="13" t="s">
        <v>928</v>
      </c>
      <c r="C248" s="22">
        <v>1</v>
      </c>
      <c r="D248" s="14">
        <v>44253</v>
      </c>
      <c r="E248" s="15">
        <v>0.77083333333333337</v>
      </c>
      <c r="F248" s="19" t="s">
        <v>3996</v>
      </c>
      <c r="G248" s="15">
        <v>0.8125</v>
      </c>
      <c r="H248" s="13" t="s">
        <v>29</v>
      </c>
      <c r="I248" s="16" t="s">
        <v>3404</v>
      </c>
      <c r="J248" s="16" t="s">
        <v>929</v>
      </c>
      <c r="K248" s="16" t="s">
        <v>6</v>
      </c>
      <c r="L248" s="16" t="s">
        <v>930</v>
      </c>
      <c r="M248" s="16" t="s">
        <v>931</v>
      </c>
      <c r="N248" s="13" t="s">
        <v>932</v>
      </c>
      <c r="O248" s="13" t="str">
        <f>"0524815111"</f>
        <v>0524815111</v>
      </c>
    </row>
    <row r="249" spans="1:15" ht="39" hidden="1" customHeight="1">
      <c r="A249" s="21">
        <v>248</v>
      </c>
      <c r="B249" s="13" t="s">
        <v>926</v>
      </c>
      <c r="C249" s="22">
        <v>1</v>
      </c>
      <c r="D249" s="14">
        <v>44253</v>
      </c>
      <c r="E249" s="15">
        <v>0.625</v>
      </c>
      <c r="F249" s="19" t="s">
        <v>3996</v>
      </c>
      <c r="G249" s="15">
        <v>0.66666666666666663</v>
      </c>
      <c r="H249" s="13" t="s">
        <v>29</v>
      </c>
      <c r="I249" s="16" t="s">
        <v>3316</v>
      </c>
      <c r="J249" s="16" t="s">
        <v>836</v>
      </c>
      <c r="K249" s="16" t="s">
        <v>9</v>
      </c>
      <c r="L249" s="16" t="s">
        <v>927</v>
      </c>
      <c r="M249" s="16" t="s">
        <v>31</v>
      </c>
      <c r="N249" s="13" t="s">
        <v>32</v>
      </c>
      <c r="O249" s="13" t="str">
        <f>"0526116261"</f>
        <v>0526116261</v>
      </c>
    </row>
    <row r="250" spans="1:15" ht="39" hidden="1" customHeight="1">
      <c r="A250" s="21">
        <v>249</v>
      </c>
      <c r="B250" s="13" t="s">
        <v>941</v>
      </c>
      <c r="C250" s="22">
        <v>1</v>
      </c>
      <c r="D250" s="14">
        <v>44256</v>
      </c>
      <c r="E250" s="15">
        <v>0.72916666666666663</v>
      </c>
      <c r="F250" s="19" t="s">
        <v>3996</v>
      </c>
      <c r="G250" s="15">
        <v>0.77083333333333337</v>
      </c>
      <c r="H250" s="13" t="s">
        <v>38</v>
      </c>
      <c r="I250" s="16" t="s">
        <v>3406</v>
      </c>
      <c r="J250" s="16" t="s">
        <v>358</v>
      </c>
      <c r="K250" s="16" t="s">
        <v>9</v>
      </c>
      <c r="L250" s="16" t="s">
        <v>942</v>
      </c>
      <c r="M250" s="16" t="s">
        <v>943</v>
      </c>
      <c r="N250" s="13" t="s">
        <v>944</v>
      </c>
      <c r="O250" s="13" t="str">
        <f>"0798345151"</f>
        <v>0798345151</v>
      </c>
    </row>
    <row r="251" spans="1:15" ht="39" hidden="1" customHeight="1">
      <c r="A251" s="21">
        <v>250</v>
      </c>
      <c r="B251" s="13" t="s">
        <v>933</v>
      </c>
      <c r="C251" s="22">
        <v>1</v>
      </c>
      <c r="D251" s="14">
        <v>44256</v>
      </c>
      <c r="E251" s="15">
        <v>0.70833333333333337</v>
      </c>
      <c r="F251" s="19" t="s">
        <v>3996</v>
      </c>
      <c r="G251" s="15">
        <v>0.75</v>
      </c>
      <c r="H251" s="13" t="s">
        <v>67</v>
      </c>
      <c r="I251" s="16" t="s">
        <v>3393</v>
      </c>
      <c r="J251" s="16" t="s">
        <v>934</v>
      </c>
      <c r="K251" s="16" t="s">
        <v>9</v>
      </c>
      <c r="L251" s="16" t="s">
        <v>155</v>
      </c>
      <c r="M251" s="16" t="s">
        <v>935</v>
      </c>
      <c r="N251" s="13" t="s">
        <v>936</v>
      </c>
      <c r="O251" s="13" t="str">
        <f>"0338232101"</f>
        <v>0338232101</v>
      </c>
    </row>
    <row r="252" spans="1:15" ht="39" hidden="1" customHeight="1">
      <c r="A252" s="21">
        <v>251</v>
      </c>
      <c r="B252" s="13" t="s">
        <v>937</v>
      </c>
      <c r="C252" s="22">
        <v>1</v>
      </c>
      <c r="D252" s="14">
        <v>44256</v>
      </c>
      <c r="E252" s="15">
        <v>0.72916666666666663</v>
      </c>
      <c r="F252" s="19" t="s">
        <v>3996</v>
      </c>
      <c r="G252" s="15">
        <v>0.77083333333333337</v>
      </c>
      <c r="H252" s="13" t="s">
        <v>67</v>
      </c>
      <c r="I252" s="16" t="s">
        <v>3384</v>
      </c>
      <c r="J252" s="16" t="s">
        <v>938</v>
      </c>
      <c r="K252" s="16" t="s">
        <v>6</v>
      </c>
      <c r="L252" s="16" t="s">
        <v>722</v>
      </c>
      <c r="M252" s="16" t="s">
        <v>939</v>
      </c>
      <c r="N252" s="13" t="s">
        <v>940</v>
      </c>
      <c r="O252" s="13" t="str">
        <f>"0339793611"</f>
        <v>0339793611</v>
      </c>
    </row>
    <row r="253" spans="1:15" ht="39" hidden="1" customHeight="1">
      <c r="A253" s="21">
        <v>252</v>
      </c>
      <c r="B253" s="13" t="s">
        <v>947</v>
      </c>
      <c r="C253" s="22">
        <v>1</v>
      </c>
      <c r="D253" s="14">
        <v>44257</v>
      </c>
      <c r="E253" s="15">
        <v>0.75</v>
      </c>
      <c r="F253" s="19" t="s">
        <v>3996</v>
      </c>
      <c r="G253" s="15">
        <v>0.83333333333333337</v>
      </c>
      <c r="H253" s="13" t="s">
        <v>25</v>
      </c>
      <c r="I253" s="16" t="s">
        <v>3491</v>
      </c>
      <c r="J253" s="16" t="s">
        <v>948</v>
      </c>
      <c r="K253" s="16" t="s">
        <v>6</v>
      </c>
      <c r="L253" s="16" t="s">
        <v>949</v>
      </c>
      <c r="M253" s="16" t="s">
        <v>950</v>
      </c>
      <c r="N253" s="13" t="s">
        <v>951</v>
      </c>
      <c r="O253" s="13" t="str">
        <f>"0438361071"</f>
        <v>0438361071</v>
      </c>
    </row>
    <row r="254" spans="1:15" ht="39" hidden="1" customHeight="1">
      <c r="A254" s="21">
        <v>253</v>
      </c>
      <c r="B254" s="13" t="s">
        <v>952</v>
      </c>
      <c r="C254" s="22">
        <v>1</v>
      </c>
      <c r="D254" s="14">
        <v>44257</v>
      </c>
      <c r="E254" s="15">
        <v>0.66666666666666663</v>
      </c>
      <c r="F254" s="19" t="s">
        <v>3996</v>
      </c>
      <c r="G254" s="15">
        <v>0.70833333333333337</v>
      </c>
      <c r="H254" s="13" t="s">
        <v>34</v>
      </c>
      <c r="I254" s="16" t="s">
        <v>3288</v>
      </c>
      <c r="J254" s="16" t="s">
        <v>953</v>
      </c>
      <c r="K254" s="16" t="s">
        <v>6</v>
      </c>
      <c r="L254" s="16" t="s">
        <v>722</v>
      </c>
      <c r="M254" s="16" t="s">
        <v>954</v>
      </c>
      <c r="N254" s="13" t="s">
        <v>955</v>
      </c>
      <c r="O254" s="13" t="str">
        <f>"0448443333"</f>
        <v>0448443333</v>
      </c>
    </row>
    <row r="255" spans="1:15" ht="39" hidden="1" customHeight="1">
      <c r="A255" s="21">
        <v>254</v>
      </c>
      <c r="B255" s="13" t="s">
        <v>945</v>
      </c>
      <c r="C255" s="22">
        <v>1</v>
      </c>
      <c r="D255" s="14">
        <v>44257</v>
      </c>
      <c r="E255" s="15">
        <v>0.66666666666666663</v>
      </c>
      <c r="F255" s="19" t="s">
        <v>3996</v>
      </c>
      <c r="G255" s="15">
        <v>0.70833333333333337</v>
      </c>
      <c r="H255" s="13" t="s">
        <v>25</v>
      </c>
      <c r="I255" s="16" t="s">
        <v>3382</v>
      </c>
      <c r="J255" s="16" t="s">
        <v>26</v>
      </c>
      <c r="K255" s="16" t="s">
        <v>6</v>
      </c>
      <c r="L255" s="16" t="s">
        <v>946</v>
      </c>
      <c r="M255" s="16" t="s">
        <v>27</v>
      </c>
      <c r="N255" s="13" t="s">
        <v>28</v>
      </c>
      <c r="O255" s="13" t="str">
        <f>"0432515311"</f>
        <v>0432515311</v>
      </c>
    </row>
    <row r="256" spans="1:15" ht="39" hidden="1" customHeight="1">
      <c r="A256" s="21">
        <v>255</v>
      </c>
      <c r="B256" s="13" t="s">
        <v>956</v>
      </c>
      <c r="C256" s="22">
        <v>1</v>
      </c>
      <c r="D256" s="14">
        <v>44258</v>
      </c>
      <c r="E256" s="15">
        <v>0.72916666666666663</v>
      </c>
      <c r="F256" s="19" t="s">
        <v>3996</v>
      </c>
      <c r="G256" s="15">
        <v>0.79166666666666663</v>
      </c>
      <c r="H256" s="13" t="s">
        <v>159</v>
      </c>
      <c r="I256" s="16" t="s">
        <v>3395</v>
      </c>
      <c r="J256" s="16" t="s">
        <v>957</v>
      </c>
      <c r="K256" s="16" t="s">
        <v>6</v>
      </c>
      <c r="L256" s="16" t="s">
        <v>958</v>
      </c>
      <c r="M256" s="16" t="s">
        <v>959</v>
      </c>
      <c r="N256" s="13" t="s">
        <v>960</v>
      </c>
      <c r="O256" s="13" t="str">
        <f>"0252336161"</f>
        <v>0252336161</v>
      </c>
    </row>
    <row r="257" spans="1:15" ht="39" hidden="1" customHeight="1">
      <c r="A257" s="21">
        <v>256</v>
      </c>
      <c r="B257" s="13" t="s">
        <v>969</v>
      </c>
      <c r="C257" s="22">
        <v>1</v>
      </c>
      <c r="D257" s="14">
        <v>44259</v>
      </c>
      <c r="E257" s="15">
        <v>0.72916666666666663</v>
      </c>
      <c r="F257" s="19" t="s">
        <v>3996</v>
      </c>
      <c r="G257" s="15">
        <v>0.77083333333333337</v>
      </c>
      <c r="H257" s="13" t="s">
        <v>42</v>
      </c>
      <c r="I257" s="16" t="s">
        <v>3531</v>
      </c>
      <c r="J257" s="16" t="s">
        <v>43</v>
      </c>
      <c r="K257" s="16" t="s">
        <v>9</v>
      </c>
      <c r="L257" s="16" t="s">
        <v>970</v>
      </c>
      <c r="M257" s="16" t="s">
        <v>374</v>
      </c>
      <c r="N257" s="13" t="s">
        <v>375</v>
      </c>
      <c r="O257" s="13" t="str">
        <f>"0952242171"</f>
        <v>0952242171</v>
      </c>
    </row>
    <row r="258" spans="1:15" ht="39" hidden="1" customHeight="1">
      <c r="A258" s="21">
        <v>257</v>
      </c>
      <c r="B258" s="13" t="s">
        <v>961</v>
      </c>
      <c r="C258" s="22">
        <v>1</v>
      </c>
      <c r="D258" s="14">
        <v>44259</v>
      </c>
      <c r="E258" s="15">
        <v>0.72916666666666663</v>
      </c>
      <c r="F258" s="19" t="s">
        <v>3996</v>
      </c>
      <c r="G258" s="15">
        <v>0.79166666666666663</v>
      </c>
      <c r="H258" s="13" t="s">
        <v>38</v>
      </c>
      <c r="I258" s="16" t="s">
        <v>3314</v>
      </c>
      <c r="J258" s="16" t="s">
        <v>363</v>
      </c>
      <c r="K258" s="16" t="s">
        <v>6</v>
      </c>
      <c r="L258" s="16" t="s">
        <v>7</v>
      </c>
      <c r="M258" s="16" t="s">
        <v>962</v>
      </c>
      <c r="N258" s="13" t="s">
        <v>963</v>
      </c>
      <c r="O258" s="13" t="str">
        <f>"0727773118"</f>
        <v>0727773118</v>
      </c>
    </row>
    <row r="259" spans="1:15" ht="39" hidden="1" customHeight="1">
      <c r="A259" s="21">
        <v>258</v>
      </c>
      <c r="B259" s="13" t="s">
        <v>964</v>
      </c>
      <c r="C259" s="22">
        <v>1</v>
      </c>
      <c r="D259" s="14">
        <v>44259</v>
      </c>
      <c r="E259" s="15">
        <v>0.77083333333333337</v>
      </c>
      <c r="F259" s="19" t="s">
        <v>3996</v>
      </c>
      <c r="G259" s="15">
        <v>0.83333333333333337</v>
      </c>
      <c r="H259" s="13" t="s">
        <v>90</v>
      </c>
      <c r="I259" s="16" t="s">
        <v>3313</v>
      </c>
      <c r="J259" s="16" t="s">
        <v>965</v>
      </c>
      <c r="K259" s="16" t="s">
        <v>6</v>
      </c>
      <c r="L259" s="16" t="s">
        <v>966</v>
      </c>
      <c r="M259" s="16" t="s">
        <v>967</v>
      </c>
      <c r="N259" s="13" t="s">
        <v>968</v>
      </c>
      <c r="O259" s="13" t="str">
        <f>"0852608000"</f>
        <v>0852608000</v>
      </c>
    </row>
    <row r="260" spans="1:15" ht="39" hidden="1" customHeight="1">
      <c r="A260" s="21">
        <v>259</v>
      </c>
      <c r="B260" s="13" t="s">
        <v>908</v>
      </c>
      <c r="C260" s="22">
        <v>1</v>
      </c>
      <c r="D260" s="14">
        <v>44260</v>
      </c>
      <c r="E260" s="15">
        <v>0.71875</v>
      </c>
      <c r="F260" s="19" t="s">
        <v>3996</v>
      </c>
      <c r="G260" s="15">
        <v>0.77083333333333337</v>
      </c>
      <c r="H260" s="13" t="s">
        <v>95</v>
      </c>
      <c r="I260" s="16" t="s">
        <v>3532</v>
      </c>
      <c r="J260" s="16" t="s">
        <v>909</v>
      </c>
      <c r="K260" s="16" t="s">
        <v>9</v>
      </c>
      <c r="L260" s="16" t="s">
        <v>619</v>
      </c>
      <c r="M260" s="16" t="s">
        <v>910</v>
      </c>
      <c r="N260" s="13" t="s">
        <v>911</v>
      </c>
      <c r="O260" s="13" t="str">
        <f>"0774485500"</f>
        <v>0774485500</v>
      </c>
    </row>
    <row r="261" spans="1:15" ht="39" hidden="1" customHeight="1">
      <c r="A261" s="21">
        <v>260</v>
      </c>
      <c r="B261" s="13" t="s">
        <v>976</v>
      </c>
      <c r="C261" s="22">
        <v>1</v>
      </c>
      <c r="D261" s="14">
        <v>44260</v>
      </c>
      <c r="E261" s="15">
        <v>0.72916666666666663</v>
      </c>
      <c r="F261" s="19" t="s">
        <v>3996</v>
      </c>
      <c r="G261" s="15">
        <v>0.77083333333333337</v>
      </c>
      <c r="H261" s="13" t="s">
        <v>67</v>
      </c>
      <c r="I261" s="16" t="s">
        <v>3384</v>
      </c>
      <c r="J261" s="16" t="s">
        <v>977</v>
      </c>
      <c r="K261" s="16" t="s">
        <v>13</v>
      </c>
      <c r="L261" s="16" t="s">
        <v>212</v>
      </c>
      <c r="M261" s="16" t="s">
        <v>978</v>
      </c>
      <c r="N261" s="13" t="s">
        <v>979</v>
      </c>
      <c r="O261" s="13" t="str">
        <f>"0339793611"</f>
        <v>0339793611</v>
      </c>
    </row>
    <row r="262" spans="1:15" ht="39" hidden="1" customHeight="1">
      <c r="A262" s="21">
        <v>261</v>
      </c>
      <c r="B262" s="13" t="s">
        <v>971</v>
      </c>
      <c r="C262" s="22">
        <v>1</v>
      </c>
      <c r="D262" s="14">
        <v>44260</v>
      </c>
      <c r="E262" s="15">
        <v>0.72916666666666663</v>
      </c>
      <c r="F262" s="19" t="s">
        <v>3996</v>
      </c>
      <c r="G262" s="15">
        <v>0.77083333333333337</v>
      </c>
      <c r="H262" s="13" t="s">
        <v>298</v>
      </c>
      <c r="I262" s="16" t="s">
        <v>3511</v>
      </c>
      <c r="J262" s="16" t="s">
        <v>972</v>
      </c>
      <c r="K262" s="16" t="s">
        <v>9</v>
      </c>
      <c r="L262" s="16" t="s">
        <v>973</v>
      </c>
      <c r="M262" s="16" t="s">
        <v>974</v>
      </c>
      <c r="N262" s="13" t="s">
        <v>975</v>
      </c>
      <c r="O262" s="13" t="str">
        <f>"0885322555"</f>
        <v>0885322555</v>
      </c>
    </row>
    <row r="263" spans="1:15" ht="39" hidden="1" customHeight="1">
      <c r="A263" s="21">
        <v>262</v>
      </c>
      <c r="B263" s="13" t="s">
        <v>985</v>
      </c>
      <c r="C263" s="22">
        <v>1</v>
      </c>
      <c r="D263" s="14">
        <v>44263</v>
      </c>
      <c r="E263" s="15">
        <v>0.75</v>
      </c>
      <c r="F263" s="19" t="s">
        <v>3996</v>
      </c>
      <c r="G263" s="15">
        <v>0.79166666666666663</v>
      </c>
      <c r="H263" s="13" t="s">
        <v>986</v>
      </c>
      <c r="I263" s="16" t="s">
        <v>3527</v>
      </c>
      <c r="J263" s="16" t="s">
        <v>987</v>
      </c>
      <c r="K263" s="16" t="s">
        <v>6</v>
      </c>
      <c r="L263" s="16" t="s">
        <v>988</v>
      </c>
      <c r="M263" s="16" t="s">
        <v>989</v>
      </c>
      <c r="N263" s="13" t="s">
        <v>990</v>
      </c>
      <c r="O263" s="13" t="str">
        <f>"0888802191"</f>
        <v>0888802191</v>
      </c>
    </row>
    <row r="264" spans="1:15" ht="39" hidden="1" customHeight="1">
      <c r="A264" s="21">
        <v>263</v>
      </c>
      <c r="B264" s="13" t="s">
        <v>982</v>
      </c>
      <c r="C264" s="22">
        <v>1</v>
      </c>
      <c r="D264" s="14">
        <v>44263</v>
      </c>
      <c r="E264" s="15">
        <v>0.72916666666666663</v>
      </c>
      <c r="F264" s="19" t="s">
        <v>3996</v>
      </c>
      <c r="G264" s="15">
        <v>0.77083333333333337</v>
      </c>
      <c r="H264" s="13" t="s">
        <v>67</v>
      </c>
      <c r="I264" s="16" t="s">
        <v>3521</v>
      </c>
      <c r="J264" s="16" t="s">
        <v>983</v>
      </c>
      <c r="K264" s="16" t="s">
        <v>9</v>
      </c>
      <c r="L264" s="16" t="s">
        <v>984</v>
      </c>
      <c r="M264" s="16" t="s">
        <v>271</v>
      </c>
      <c r="N264" s="13" t="s">
        <v>272</v>
      </c>
      <c r="O264" s="13" t="str">
        <f>"0339793611"</f>
        <v>0339793611</v>
      </c>
    </row>
    <row r="265" spans="1:15" ht="39" hidden="1" customHeight="1">
      <c r="A265" s="21">
        <v>264</v>
      </c>
      <c r="B265" s="13" t="s">
        <v>980</v>
      </c>
      <c r="C265" s="22">
        <v>1</v>
      </c>
      <c r="D265" s="14">
        <v>44263</v>
      </c>
      <c r="E265" s="15">
        <v>0.66666666666666663</v>
      </c>
      <c r="F265" s="19" t="s">
        <v>3996</v>
      </c>
      <c r="G265" s="15">
        <v>0.70833333333333337</v>
      </c>
      <c r="H265" s="13" t="s">
        <v>29</v>
      </c>
      <c r="I265" s="16" t="s">
        <v>3316</v>
      </c>
      <c r="J265" s="16" t="s">
        <v>836</v>
      </c>
      <c r="K265" s="16" t="s">
        <v>6</v>
      </c>
      <c r="L265" s="16" t="s">
        <v>981</v>
      </c>
      <c r="M265" s="16" t="s">
        <v>31</v>
      </c>
      <c r="N265" s="13" t="s">
        <v>32</v>
      </c>
      <c r="O265" s="13" t="str">
        <f>"0526116261"</f>
        <v>0526116261</v>
      </c>
    </row>
    <row r="266" spans="1:15" ht="39" hidden="1" customHeight="1">
      <c r="A266" s="21">
        <v>265</v>
      </c>
      <c r="B266" s="13" t="s">
        <v>875</v>
      </c>
      <c r="C266" s="22">
        <v>1</v>
      </c>
      <c r="D266" s="14">
        <v>44264</v>
      </c>
      <c r="E266" s="15">
        <v>0.72916666666666663</v>
      </c>
      <c r="F266" s="19" t="s">
        <v>3996</v>
      </c>
      <c r="G266" s="15">
        <v>0.77083333333333337</v>
      </c>
      <c r="H266" s="13" t="s">
        <v>110</v>
      </c>
      <c r="I266" s="16" t="s">
        <v>3443</v>
      </c>
      <c r="J266" s="16" t="s">
        <v>876</v>
      </c>
      <c r="K266" s="16" t="s">
        <v>13</v>
      </c>
      <c r="L266" s="16" t="s">
        <v>741</v>
      </c>
      <c r="M266" s="16" t="s">
        <v>877</v>
      </c>
      <c r="N266" s="13" t="s">
        <v>878</v>
      </c>
      <c r="O266" s="13" t="str">
        <f>"0537289545"</f>
        <v>0537289545</v>
      </c>
    </row>
    <row r="267" spans="1:15" ht="39" hidden="1" customHeight="1">
      <c r="A267" s="21">
        <v>266</v>
      </c>
      <c r="B267" s="13" t="s">
        <v>991</v>
      </c>
      <c r="C267" s="22">
        <v>1</v>
      </c>
      <c r="D267" s="14">
        <v>44264</v>
      </c>
      <c r="E267" s="15">
        <v>0.75</v>
      </c>
      <c r="F267" s="19" t="s">
        <v>3996</v>
      </c>
      <c r="G267" s="15">
        <v>0.79166666666666663</v>
      </c>
      <c r="H267" s="13" t="s">
        <v>67</v>
      </c>
      <c r="I267" s="16" t="s">
        <v>3392</v>
      </c>
      <c r="J267" s="16" t="s">
        <v>992</v>
      </c>
      <c r="K267" s="16" t="s">
        <v>13</v>
      </c>
      <c r="L267" s="16" t="s">
        <v>993</v>
      </c>
      <c r="M267" s="16" t="s">
        <v>994</v>
      </c>
      <c r="N267" s="13" t="s">
        <v>995</v>
      </c>
      <c r="O267" s="13" t="str">
        <f>"0425233131"</f>
        <v>0425233131</v>
      </c>
    </row>
    <row r="268" spans="1:15" ht="39" hidden="1" customHeight="1">
      <c r="A268" s="21">
        <v>267</v>
      </c>
      <c r="B268" s="13" t="s">
        <v>996</v>
      </c>
      <c r="C268" s="22">
        <v>1</v>
      </c>
      <c r="D268" s="14">
        <v>44265</v>
      </c>
      <c r="E268" s="15">
        <v>0.66666666666666663</v>
      </c>
      <c r="F268" s="19" t="s">
        <v>3996</v>
      </c>
      <c r="G268" s="15">
        <v>0.70833333333333337</v>
      </c>
      <c r="H268" s="13" t="s">
        <v>34</v>
      </c>
      <c r="I268" s="16" t="s">
        <v>3288</v>
      </c>
      <c r="J268" s="16" t="s">
        <v>211</v>
      </c>
      <c r="K268" s="16" t="s">
        <v>9</v>
      </c>
      <c r="L268" s="16" t="s">
        <v>259</v>
      </c>
      <c r="M268" s="16" t="s">
        <v>260</v>
      </c>
      <c r="N268" s="13" t="s">
        <v>261</v>
      </c>
      <c r="O268" s="13" t="str">
        <f>"0448443492"</f>
        <v>0448443492</v>
      </c>
    </row>
    <row r="269" spans="1:15" ht="39" hidden="1" customHeight="1">
      <c r="A269" s="21">
        <v>268</v>
      </c>
      <c r="B269" s="13" t="s">
        <v>997</v>
      </c>
      <c r="C269" s="22">
        <v>1</v>
      </c>
      <c r="D269" s="14">
        <v>44266</v>
      </c>
      <c r="E269" s="15">
        <v>0.72916666666666663</v>
      </c>
      <c r="F269" s="19" t="s">
        <v>3996</v>
      </c>
      <c r="G269" s="15">
        <v>0.77083333333333337</v>
      </c>
      <c r="H269" s="13" t="s">
        <v>117</v>
      </c>
      <c r="I269" s="16" t="s">
        <v>3528</v>
      </c>
      <c r="J269" s="16" t="s">
        <v>998</v>
      </c>
      <c r="K269" s="16" t="s">
        <v>9</v>
      </c>
      <c r="L269" s="16" t="s">
        <v>109</v>
      </c>
      <c r="M269" s="16" t="s">
        <v>999</v>
      </c>
      <c r="N269" s="13" t="s">
        <v>1000</v>
      </c>
      <c r="O269" s="13" t="str">
        <f>"0117829111"</f>
        <v>0117829111</v>
      </c>
    </row>
    <row r="270" spans="1:15" ht="39" hidden="1" customHeight="1">
      <c r="A270" s="21">
        <v>269</v>
      </c>
      <c r="B270" s="13" t="s">
        <v>596</v>
      </c>
      <c r="C270" s="22">
        <v>1</v>
      </c>
      <c r="D270" s="14">
        <v>44267</v>
      </c>
      <c r="E270" s="15">
        <v>0.64583333333333337</v>
      </c>
      <c r="F270" s="19" t="s">
        <v>3996</v>
      </c>
      <c r="G270" s="15">
        <v>0.6875</v>
      </c>
      <c r="H270" s="13" t="s">
        <v>25</v>
      </c>
      <c r="I270" s="16" t="s">
        <v>3530</v>
      </c>
      <c r="J270" s="16" t="s">
        <v>597</v>
      </c>
      <c r="K270" s="16" t="s">
        <v>6</v>
      </c>
      <c r="L270" s="16" t="s">
        <v>598</v>
      </c>
      <c r="M270" s="16" t="s">
        <v>599</v>
      </c>
      <c r="N270" s="13" t="s">
        <v>600</v>
      </c>
      <c r="O270" s="13" t="str">
        <f>"0432262754"</f>
        <v>0432262754</v>
      </c>
    </row>
    <row r="271" spans="1:15" ht="39" hidden="1" customHeight="1">
      <c r="A271" s="21">
        <v>270</v>
      </c>
      <c r="B271" s="13" t="s">
        <v>879</v>
      </c>
      <c r="C271" s="22">
        <v>1</v>
      </c>
      <c r="D271" s="14">
        <v>44267</v>
      </c>
      <c r="E271" s="15">
        <v>0.72916666666666663</v>
      </c>
      <c r="F271" s="19" t="s">
        <v>3996</v>
      </c>
      <c r="G271" s="15">
        <v>0.77083333333333337</v>
      </c>
      <c r="H271" s="13" t="s">
        <v>115</v>
      </c>
      <c r="I271" s="16" t="s">
        <v>3487</v>
      </c>
      <c r="J271" s="16" t="s">
        <v>880</v>
      </c>
      <c r="K271" s="16" t="s">
        <v>13</v>
      </c>
      <c r="L271" s="16" t="s">
        <v>316</v>
      </c>
      <c r="M271" s="16" t="s">
        <v>881</v>
      </c>
      <c r="N271" s="13" t="s">
        <v>882</v>
      </c>
      <c r="O271" s="13" t="str">
        <f>"0669421331"</f>
        <v>0669421331</v>
      </c>
    </row>
    <row r="272" spans="1:15" ht="39" hidden="1" customHeight="1">
      <c r="A272" s="21">
        <v>271</v>
      </c>
      <c r="B272" s="13" t="s">
        <v>1001</v>
      </c>
      <c r="C272" s="22">
        <v>1</v>
      </c>
      <c r="D272" s="14">
        <v>44267</v>
      </c>
      <c r="E272" s="15">
        <v>0.72916666666666663</v>
      </c>
      <c r="F272" s="19" t="s">
        <v>3996</v>
      </c>
      <c r="G272" s="15">
        <v>0.79166666666666663</v>
      </c>
      <c r="H272" s="13" t="s">
        <v>282</v>
      </c>
      <c r="I272" s="16" t="s">
        <v>3529</v>
      </c>
      <c r="J272" s="16" t="s">
        <v>1002</v>
      </c>
      <c r="K272" s="16" t="s">
        <v>9</v>
      </c>
      <c r="L272" s="16" t="s">
        <v>1003</v>
      </c>
      <c r="M272" s="16" t="s">
        <v>1004</v>
      </c>
      <c r="N272" s="13" t="s">
        <v>1005</v>
      </c>
      <c r="O272" s="13" t="str">
        <f>"0223655175"</f>
        <v>0223655175</v>
      </c>
    </row>
    <row r="273" spans="1:15" ht="39" hidden="1" customHeight="1">
      <c r="A273" s="21">
        <v>272</v>
      </c>
      <c r="B273" s="13" t="s">
        <v>1006</v>
      </c>
      <c r="C273" s="22">
        <v>1</v>
      </c>
      <c r="D273" s="14">
        <v>44268</v>
      </c>
      <c r="E273" s="15">
        <v>0.58333333333333337</v>
      </c>
      <c r="F273" s="19" t="s">
        <v>3996</v>
      </c>
      <c r="G273" s="15">
        <v>0.66666666666666663</v>
      </c>
      <c r="H273" s="13" t="s">
        <v>115</v>
      </c>
      <c r="I273" s="16" t="s">
        <v>3465</v>
      </c>
      <c r="J273" s="16" t="s">
        <v>1007</v>
      </c>
      <c r="K273" s="16" t="s">
        <v>9</v>
      </c>
      <c r="L273" s="16" t="s">
        <v>1008</v>
      </c>
      <c r="M273" s="16" t="s">
        <v>1009</v>
      </c>
      <c r="N273" s="13" t="s">
        <v>1010</v>
      </c>
      <c r="O273" s="13" t="str">
        <f>"0662683970"</f>
        <v>0662683970</v>
      </c>
    </row>
    <row r="274" spans="1:15" ht="39" hidden="1" customHeight="1">
      <c r="A274" s="21">
        <v>273</v>
      </c>
      <c r="B274" s="13" t="s">
        <v>1017</v>
      </c>
      <c r="C274" s="22">
        <v>1</v>
      </c>
      <c r="D274" s="14">
        <v>44271</v>
      </c>
      <c r="E274" s="15">
        <v>0.75</v>
      </c>
      <c r="F274" s="19" t="s">
        <v>3996</v>
      </c>
      <c r="G274" s="15">
        <v>0.8125</v>
      </c>
      <c r="H274" s="13" t="s">
        <v>34</v>
      </c>
      <c r="I274" s="16" t="s">
        <v>3298</v>
      </c>
      <c r="J274" s="16" t="s">
        <v>606</v>
      </c>
      <c r="K274" s="16" t="s">
        <v>6</v>
      </c>
      <c r="L274" s="16" t="s">
        <v>1018</v>
      </c>
      <c r="M274" s="16" t="s">
        <v>608</v>
      </c>
      <c r="N274" s="13" t="s">
        <v>609</v>
      </c>
      <c r="O274" s="13" t="str">
        <f>"0456286858"</f>
        <v>0456286858</v>
      </c>
    </row>
    <row r="275" spans="1:15" ht="39" hidden="1" customHeight="1">
      <c r="A275" s="21">
        <v>274</v>
      </c>
      <c r="B275" s="13" t="s">
        <v>1015</v>
      </c>
      <c r="C275" s="22">
        <v>1</v>
      </c>
      <c r="D275" s="14">
        <v>44271</v>
      </c>
      <c r="E275" s="15">
        <v>0.75</v>
      </c>
      <c r="F275" s="19" t="s">
        <v>3996</v>
      </c>
      <c r="G275" s="15">
        <v>0.79166666666666663</v>
      </c>
      <c r="H275" s="13" t="s">
        <v>45</v>
      </c>
      <c r="I275" s="16" t="s">
        <v>3396</v>
      </c>
      <c r="J275" s="16" t="s">
        <v>46</v>
      </c>
      <c r="K275" s="16" t="s">
        <v>13</v>
      </c>
      <c r="L275" s="16" t="s">
        <v>1016</v>
      </c>
      <c r="M275" s="16" t="s">
        <v>628</v>
      </c>
      <c r="N275" s="13" t="s">
        <v>49</v>
      </c>
      <c r="O275" s="13" t="str">
        <f>"0824723111"</f>
        <v>0824723111</v>
      </c>
    </row>
    <row r="276" spans="1:15" ht="39" hidden="1" customHeight="1">
      <c r="A276" s="21">
        <v>275</v>
      </c>
      <c r="B276" s="13" t="s">
        <v>1011</v>
      </c>
      <c r="C276" s="22">
        <v>1</v>
      </c>
      <c r="D276" s="14">
        <v>44271</v>
      </c>
      <c r="E276" s="15">
        <v>0.72916666666666663</v>
      </c>
      <c r="F276" s="19" t="s">
        <v>3996</v>
      </c>
      <c r="G276" s="15">
        <v>0.77083333333333337</v>
      </c>
      <c r="H276" s="13" t="s">
        <v>913</v>
      </c>
      <c r="I276" s="16" t="s">
        <v>3312</v>
      </c>
      <c r="J276" s="16" t="s">
        <v>1012</v>
      </c>
      <c r="K276" s="16" t="s">
        <v>13</v>
      </c>
      <c r="L276" s="16" t="s">
        <v>1013</v>
      </c>
      <c r="M276" s="16" t="s">
        <v>914</v>
      </c>
      <c r="N276" s="13" t="s">
        <v>1014</v>
      </c>
      <c r="O276" s="13" t="str">
        <f>"0989734111"</f>
        <v>0989734111</v>
      </c>
    </row>
    <row r="277" spans="1:15" ht="39" hidden="1" customHeight="1">
      <c r="A277" s="21">
        <v>276</v>
      </c>
      <c r="B277" s="13" t="s">
        <v>1019</v>
      </c>
      <c r="C277" s="22">
        <v>1</v>
      </c>
      <c r="D277" s="14">
        <v>44273</v>
      </c>
      <c r="E277" s="15">
        <v>0.71875</v>
      </c>
      <c r="F277" s="19" t="s">
        <v>3996</v>
      </c>
      <c r="G277" s="15">
        <v>0.76041666666666663</v>
      </c>
      <c r="H277" s="13" t="s">
        <v>110</v>
      </c>
      <c r="I277" s="16" t="s">
        <v>3354</v>
      </c>
      <c r="J277" s="16" t="s">
        <v>206</v>
      </c>
      <c r="K277" s="16" t="s">
        <v>9</v>
      </c>
      <c r="L277" s="16" t="s">
        <v>109</v>
      </c>
      <c r="M277" s="16" t="s">
        <v>208</v>
      </c>
      <c r="N277" s="13" t="s">
        <v>209</v>
      </c>
      <c r="O277" s="13" t="str">
        <f>"0538385000"</f>
        <v>0538385000</v>
      </c>
    </row>
    <row r="278" spans="1:15" ht="39" hidden="1" customHeight="1">
      <c r="A278" s="21">
        <v>277</v>
      </c>
      <c r="B278" s="13" t="s">
        <v>1020</v>
      </c>
      <c r="C278" s="22">
        <v>1</v>
      </c>
      <c r="D278" s="14">
        <v>44277</v>
      </c>
      <c r="E278" s="15">
        <v>0.67708333333333337</v>
      </c>
      <c r="F278" s="19" t="s">
        <v>3996</v>
      </c>
      <c r="G278" s="15">
        <v>0.71875</v>
      </c>
      <c r="H278" s="13" t="s">
        <v>1021</v>
      </c>
      <c r="I278" s="16" t="s">
        <v>3363</v>
      </c>
      <c r="J278" s="16" t="s">
        <v>1022</v>
      </c>
      <c r="K278" s="16" t="s">
        <v>6</v>
      </c>
      <c r="L278" s="16" t="s">
        <v>619</v>
      </c>
      <c r="M278" s="16" t="s">
        <v>1023</v>
      </c>
      <c r="N278" s="13" t="s">
        <v>1024</v>
      </c>
      <c r="O278" s="13" t="str">
        <f>"0878912478"</f>
        <v>0878912478</v>
      </c>
    </row>
    <row r="279" spans="1:15" ht="39" hidden="1" customHeight="1">
      <c r="A279" s="21">
        <v>278</v>
      </c>
      <c r="B279" s="13" t="s">
        <v>1025</v>
      </c>
      <c r="C279" s="22">
        <v>1</v>
      </c>
      <c r="D279" s="14">
        <v>44277</v>
      </c>
      <c r="E279" s="15">
        <v>0.70833333333333337</v>
      </c>
      <c r="F279" s="19" t="s">
        <v>3996</v>
      </c>
      <c r="G279" s="15">
        <v>0.75</v>
      </c>
      <c r="H279" s="13" t="s">
        <v>25</v>
      </c>
      <c r="I279" s="16" t="s">
        <v>3382</v>
      </c>
      <c r="J279" s="16" t="s">
        <v>26</v>
      </c>
      <c r="K279" s="16" t="s">
        <v>9</v>
      </c>
      <c r="L279" s="16" t="s">
        <v>1026</v>
      </c>
      <c r="M279" s="16" t="s">
        <v>27</v>
      </c>
      <c r="N279" s="13" t="s">
        <v>28</v>
      </c>
      <c r="O279" s="13" t="str">
        <f>"0432515311"</f>
        <v>0432515311</v>
      </c>
    </row>
    <row r="280" spans="1:15" ht="39" hidden="1" customHeight="1">
      <c r="A280" s="21">
        <v>279</v>
      </c>
      <c r="B280" s="13" t="s">
        <v>1027</v>
      </c>
      <c r="C280" s="22">
        <v>1</v>
      </c>
      <c r="D280" s="14">
        <v>44278</v>
      </c>
      <c r="E280" s="15">
        <v>0.72916666666666663</v>
      </c>
      <c r="F280" s="19" t="s">
        <v>3996</v>
      </c>
      <c r="G280" s="15">
        <v>0.77083333333333337</v>
      </c>
      <c r="H280" s="13" t="s">
        <v>11</v>
      </c>
      <c r="I280" s="16" t="s">
        <v>3371</v>
      </c>
      <c r="J280" s="16" t="s">
        <v>1028</v>
      </c>
      <c r="K280" s="16" t="s">
        <v>9</v>
      </c>
      <c r="L280" s="16" t="s">
        <v>109</v>
      </c>
      <c r="M280" s="16" t="s">
        <v>812</v>
      </c>
      <c r="N280" s="13" t="s">
        <v>65</v>
      </c>
      <c r="O280" s="13" t="str">
        <f>"0283225222"</f>
        <v>0283225222</v>
      </c>
    </row>
    <row r="281" spans="1:15" ht="39" hidden="1" customHeight="1">
      <c r="A281" s="21">
        <v>280</v>
      </c>
      <c r="B281" s="13" t="s">
        <v>1039</v>
      </c>
      <c r="C281" s="22">
        <v>1</v>
      </c>
      <c r="D281" s="14">
        <v>44284</v>
      </c>
      <c r="E281" s="15">
        <v>0.72916666666666663</v>
      </c>
      <c r="F281" s="19" t="s">
        <v>3996</v>
      </c>
      <c r="G281" s="15">
        <v>0.77083333333333337</v>
      </c>
      <c r="H281" s="13" t="s">
        <v>147</v>
      </c>
      <c r="I281" s="16" t="s">
        <v>3526</v>
      </c>
      <c r="J281" s="16" t="s">
        <v>1040</v>
      </c>
      <c r="K281" s="16" t="s">
        <v>13</v>
      </c>
      <c r="L281" s="16" t="s">
        <v>1041</v>
      </c>
      <c r="M281" s="16" t="s">
        <v>1042</v>
      </c>
      <c r="N281" s="13" t="s">
        <v>1043</v>
      </c>
      <c r="O281" s="13" t="str">
        <f>"0738221111"</f>
        <v>0738221111</v>
      </c>
    </row>
    <row r="282" spans="1:15" ht="39" hidden="1" customHeight="1">
      <c r="A282" s="21">
        <v>281</v>
      </c>
      <c r="B282" s="13" t="s">
        <v>1044</v>
      </c>
      <c r="C282" s="22">
        <v>2</v>
      </c>
      <c r="D282" s="14">
        <v>44292</v>
      </c>
      <c r="E282" s="15">
        <v>0.5625</v>
      </c>
      <c r="F282" s="19" t="s">
        <v>3996</v>
      </c>
      <c r="G282" s="15">
        <v>0.6875</v>
      </c>
      <c r="H282" s="13" t="s">
        <v>25</v>
      </c>
      <c r="I282" s="16" t="s">
        <v>3471</v>
      </c>
      <c r="J282" s="16" t="s">
        <v>1045</v>
      </c>
      <c r="K282" s="16" t="s">
        <v>9</v>
      </c>
      <c r="L282" s="16" t="s">
        <v>1046</v>
      </c>
      <c r="M282" s="16" t="s">
        <v>87</v>
      </c>
      <c r="N282" s="13" t="s">
        <v>1047</v>
      </c>
      <c r="O282" s="13" t="str">
        <f>"0479638111"</f>
        <v>0479638111</v>
      </c>
    </row>
    <row r="283" spans="1:15" ht="39" hidden="1" customHeight="1">
      <c r="A283" s="21">
        <v>282</v>
      </c>
      <c r="B283" s="13" t="s">
        <v>1029</v>
      </c>
      <c r="C283" s="22">
        <v>1</v>
      </c>
      <c r="D283" s="14">
        <v>44293</v>
      </c>
      <c r="E283" s="15">
        <v>0.75</v>
      </c>
      <c r="F283" s="19" t="s">
        <v>3996</v>
      </c>
      <c r="G283" s="15">
        <v>0.80208333333333337</v>
      </c>
      <c r="H283" s="13" t="s">
        <v>133</v>
      </c>
      <c r="I283" s="16" t="s">
        <v>3376</v>
      </c>
      <c r="J283" s="16" t="s">
        <v>1030</v>
      </c>
      <c r="K283" s="16" t="s">
        <v>6</v>
      </c>
      <c r="L283" s="16" t="s">
        <v>1031</v>
      </c>
      <c r="M283" s="16" t="s">
        <v>1032</v>
      </c>
      <c r="N283" s="13" t="s">
        <v>1033</v>
      </c>
      <c r="O283" s="13" t="str">
        <f>"0836222129"</f>
        <v>0836222129</v>
      </c>
    </row>
    <row r="284" spans="1:15" ht="39" hidden="1" customHeight="1">
      <c r="A284" s="21">
        <v>283</v>
      </c>
      <c r="B284" s="13" t="s">
        <v>1051</v>
      </c>
      <c r="C284" s="22">
        <v>1</v>
      </c>
      <c r="D284" s="14">
        <v>44293</v>
      </c>
      <c r="E284" s="15">
        <v>0.4375</v>
      </c>
      <c r="F284" s="19" t="s">
        <v>3996</v>
      </c>
      <c r="G284" s="15">
        <v>0.5</v>
      </c>
      <c r="H284" s="13" t="s">
        <v>80</v>
      </c>
      <c r="I284" s="16" t="s">
        <v>3283</v>
      </c>
      <c r="J284" s="16" t="s">
        <v>1052</v>
      </c>
      <c r="K284" s="16" t="s">
        <v>13</v>
      </c>
      <c r="L284" s="16" t="s">
        <v>82</v>
      </c>
      <c r="M284" s="16" t="s">
        <v>1050</v>
      </c>
      <c r="N284" s="13" t="s">
        <v>84</v>
      </c>
      <c r="O284" s="13" t="str">
        <f>"0593541111"</f>
        <v>0593541111</v>
      </c>
    </row>
    <row r="285" spans="1:15" ht="39" hidden="1" customHeight="1">
      <c r="A285" s="21">
        <v>284</v>
      </c>
      <c r="B285" s="13" t="s">
        <v>1048</v>
      </c>
      <c r="C285" s="22">
        <v>1</v>
      </c>
      <c r="D285" s="14">
        <v>44293</v>
      </c>
      <c r="E285" s="15">
        <v>0.375</v>
      </c>
      <c r="F285" s="19" t="s">
        <v>3996</v>
      </c>
      <c r="G285" s="15">
        <v>0.4375</v>
      </c>
      <c r="H285" s="13" t="s">
        <v>80</v>
      </c>
      <c r="I285" s="16" t="s">
        <v>3283</v>
      </c>
      <c r="J285" s="16" t="s">
        <v>1049</v>
      </c>
      <c r="K285" s="16" t="s">
        <v>9</v>
      </c>
      <c r="L285" s="16" t="s">
        <v>86</v>
      </c>
      <c r="M285" s="16" t="s">
        <v>1050</v>
      </c>
      <c r="N285" s="13" t="s">
        <v>84</v>
      </c>
      <c r="O285" s="13" t="str">
        <f>"0593541111"</f>
        <v>0593541111</v>
      </c>
    </row>
    <row r="286" spans="1:15" ht="39" hidden="1" customHeight="1">
      <c r="A286" s="21">
        <v>285</v>
      </c>
      <c r="B286" s="13" t="s">
        <v>1034</v>
      </c>
      <c r="C286" s="22">
        <v>1</v>
      </c>
      <c r="D286" s="14">
        <v>44305</v>
      </c>
      <c r="E286" s="15">
        <v>0.72916666666666663</v>
      </c>
      <c r="F286" s="19" t="s">
        <v>3996</v>
      </c>
      <c r="G286" s="15">
        <v>0.77083333333333337</v>
      </c>
      <c r="H286" s="13" t="s">
        <v>380</v>
      </c>
      <c r="I286" s="16" t="s">
        <v>3319</v>
      </c>
      <c r="J286" s="16" t="s">
        <v>1035</v>
      </c>
      <c r="K286" s="16" t="s">
        <v>13</v>
      </c>
      <c r="L286" s="16" t="s">
        <v>1036</v>
      </c>
      <c r="M286" s="16" t="s">
        <v>1037</v>
      </c>
      <c r="N286" s="13" t="s">
        <v>1038</v>
      </c>
      <c r="O286" s="13" t="str">
        <f>"0762863511"</f>
        <v>0762863511</v>
      </c>
    </row>
    <row r="287" spans="1:15" ht="39" hidden="1" customHeight="1">
      <c r="A287" s="21">
        <v>286</v>
      </c>
      <c r="B287" s="13" t="s">
        <v>1062</v>
      </c>
      <c r="C287" s="22">
        <v>1</v>
      </c>
      <c r="D287" s="14">
        <v>44333</v>
      </c>
      <c r="E287" s="15">
        <v>0.73958333333333337</v>
      </c>
      <c r="F287" s="19" t="s">
        <v>3996</v>
      </c>
      <c r="G287" s="15">
        <v>0.78125</v>
      </c>
      <c r="H287" s="13" t="s">
        <v>115</v>
      </c>
      <c r="I287" s="16" t="s">
        <v>3389</v>
      </c>
      <c r="J287" s="16" t="s">
        <v>411</v>
      </c>
      <c r="K287" s="16" t="s">
        <v>9</v>
      </c>
      <c r="L287" s="16" t="s">
        <v>181</v>
      </c>
      <c r="M287" s="16" t="s">
        <v>412</v>
      </c>
      <c r="N287" s="13" t="s">
        <v>413</v>
      </c>
      <c r="O287" s="13" t="str">
        <f>"0666921201"</f>
        <v>0666921201</v>
      </c>
    </row>
    <row r="288" spans="1:15" ht="39" hidden="1" customHeight="1">
      <c r="A288" s="21">
        <v>287</v>
      </c>
      <c r="B288" s="13" t="s">
        <v>1063</v>
      </c>
      <c r="C288" s="22">
        <v>1</v>
      </c>
      <c r="D288" s="14">
        <v>44335</v>
      </c>
      <c r="E288" s="15">
        <v>0.72916666666666663</v>
      </c>
      <c r="F288" s="19" t="s">
        <v>3996</v>
      </c>
      <c r="G288" s="15">
        <v>0.77083333333333337</v>
      </c>
      <c r="H288" s="13" t="s">
        <v>18</v>
      </c>
      <c r="I288" s="16" t="s">
        <v>3522</v>
      </c>
      <c r="J288" s="16" t="s">
        <v>1064</v>
      </c>
      <c r="K288" s="16" t="s">
        <v>9</v>
      </c>
      <c r="L288" s="16" t="s">
        <v>181</v>
      </c>
      <c r="M288" s="16" t="s">
        <v>1065</v>
      </c>
      <c r="N288" s="13" t="s">
        <v>1066</v>
      </c>
      <c r="O288" s="13" t="str">
        <f>"0747545000"</f>
        <v>0747545000</v>
      </c>
    </row>
    <row r="289" spans="1:15" ht="39" hidden="1" customHeight="1">
      <c r="A289" s="21">
        <v>288</v>
      </c>
      <c r="B289" s="13" t="s">
        <v>1067</v>
      </c>
      <c r="C289" s="22">
        <v>1</v>
      </c>
      <c r="D289" s="14">
        <v>44335</v>
      </c>
      <c r="E289" s="15">
        <v>0.75694444444444453</v>
      </c>
      <c r="F289" s="19" t="s">
        <v>3996</v>
      </c>
      <c r="G289" s="15">
        <v>0.79861111111111116</v>
      </c>
      <c r="H289" s="13" t="s">
        <v>115</v>
      </c>
      <c r="I289" s="16" t="s">
        <v>3487</v>
      </c>
      <c r="J289" s="16" t="s">
        <v>1068</v>
      </c>
      <c r="K289" s="16" t="s">
        <v>9</v>
      </c>
      <c r="L289" s="16" t="s">
        <v>1069</v>
      </c>
      <c r="M289" s="16" t="s">
        <v>399</v>
      </c>
      <c r="N289" s="13" t="s">
        <v>400</v>
      </c>
      <c r="O289" s="13" t="str">
        <f>"0669421331"</f>
        <v>0669421331</v>
      </c>
    </row>
    <row r="290" spans="1:15" ht="39" hidden="1" customHeight="1">
      <c r="A290" s="21">
        <v>289</v>
      </c>
      <c r="B290" s="13" t="s">
        <v>1070</v>
      </c>
      <c r="C290" s="22">
        <v>1</v>
      </c>
      <c r="D290" s="14">
        <v>44336</v>
      </c>
      <c r="E290" s="15">
        <v>0.72916666666666663</v>
      </c>
      <c r="F290" s="19" t="s">
        <v>3996</v>
      </c>
      <c r="G290" s="15">
        <v>0.77083333333333337</v>
      </c>
      <c r="H290" s="13" t="s">
        <v>29</v>
      </c>
      <c r="I290" s="16" t="s">
        <v>3402</v>
      </c>
      <c r="J290" s="16" t="s">
        <v>511</v>
      </c>
      <c r="K290" s="16" t="s">
        <v>13</v>
      </c>
      <c r="L290" s="16" t="s">
        <v>1071</v>
      </c>
      <c r="M290" s="16" t="s">
        <v>1072</v>
      </c>
      <c r="N290" s="13" t="s">
        <v>886</v>
      </c>
      <c r="O290" s="13" t="str">
        <f>"0532336111"</f>
        <v>0532336111</v>
      </c>
    </row>
    <row r="291" spans="1:15" ht="39" hidden="1" customHeight="1">
      <c r="A291" s="21">
        <v>290</v>
      </c>
      <c r="B291" s="13" t="s">
        <v>1075</v>
      </c>
      <c r="C291" s="22">
        <v>1</v>
      </c>
      <c r="D291" s="14">
        <v>44336</v>
      </c>
      <c r="E291" s="15">
        <v>0.66666666666666663</v>
      </c>
      <c r="F291" s="19" t="s">
        <v>3996</v>
      </c>
      <c r="G291" s="15">
        <v>0.70833333333333337</v>
      </c>
      <c r="H291" s="13" t="s">
        <v>165</v>
      </c>
      <c r="I291" s="16" t="s">
        <v>3520</v>
      </c>
      <c r="J291" s="16" t="s">
        <v>166</v>
      </c>
      <c r="K291" s="16" t="s">
        <v>13</v>
      </c>
      <c r="L291" s="16" t="s">
        <v>1076</v>
      </c>
      <c r="M291" s="16" t="s">
        <v>168</v>
      </c>
      <c r="N291" s="13" t="s">
        <v>169</v>
      </c>
      <c r="O291" s="13" t="str">
        <f>"0764347247"</f>
        <v>0764347247</v>
      </c>
    </row>
    <row r="292" spans="1:15" ht="39" hidden="1" customHeight="1">
      <c r="A292" s="21">
        <v>291</v>
      </c>
      <c r="B292" s="13" t="s">
        <v>1073</v>
      </c>
      <c r="C292" s="22">
        <v>1</v>
      </c>
      <c r="D292" s="14">
        <v>44336</v>
      </c>
      <c r="E292" s="15">
        <v>0.72916666666666663</v>
      </c>
      <c r="F292" s="19" t="s">
        <v>3996</v>
      </c>
      <c r="G292" s="15">
        <v>0.77083333333333337</v>
      </c>
      <c r="H292" s="13" t="s">
        <v>18</v>
      </c>
      <c r="I292" s="16" t="s">
        <v>3500</v>
      </c>
      <c r="J292" s="16" t="s">
        <v>1074</v>
      </c>
      <c r="K292" s="16" t="s">
        <v>9</v>
      </c>
      <c r="L292" s="16" t="s">
        <v>181</v>
      </c>
      <c r="M292" s="16" t="s">
        <v>1065</v>
      </c>
      <c r="N292" s="13" t="s">
        <v>1066</v>
      </c>
      <c r="O292" s="13" t="str">
        <f>"0747545000"</f>
        <v>0747545000</v>
      </c>
    </row>
    <row r="293" spans="1:15" ht="39" hidden="1" customHeight="1">
      <c r="A293" s="21">
        <v>292</v>
      </c>
      <c r="B293" s="13" t="s">
        <v>1077</v>
      </c>
      <c r="C293" s="22">
        <v>1</v>
      </c>
      <c r="D293" s="14">
        <v>44337</v>
      </c>
      <c r="E293" s="15">
        <v>0.72916666666666663</v>
      </c>
      <c r="F293" s="19" t="s">
        <v>3996</v>
      </c>
      <c r="G293" s="15">
        <v>0.77083333333333337</v>
      </c>
      <c r="H293" s="13" t="s">
        <v>18</v>
      </c>
      <c r="I293" s="16" t="s">
        <v>3522</v>
      </c>
      <c r="J293" s="16" t="s">
        <v>1078</v>
      </c>
      <c r="K293" s="16" t="s">
        <v>9</v>
      </c>
      <c r="L293" s="16" t="s">
        <v>181</v>
      </c>
      <c r="M293" s="16" t="s">
        <v>1065</v>
      </c>
      <c r="N293" s="13" t="s">
        <v>1066</v>
      </c>
      <c r="O293" s="13" t="str">
        <f>"0747545000"</f>
        <v>0747545000</v>
      </c>
    </row>
    <row r="294" spans="1:15" ht="39" hidden="1" customHeight="1">
      <c r="A294" s="21">
        <v>293</v>
      </c>
      <c r="B294" s="13" t="s">
        <v>1053</v>
      </c>
      <c r="C294" s="22">
        <v>1</v>
      </c>
      <c r="D294" s="14">
        <v>44344</v>
      </c>
      <c r="E294" s="15">
        <v>0.75</v>
      </c>
      <c r="F294" s="19" t="s">
        <v>3996</v>
      </c>
      <c r="G294" s="15">
        <v>0.80208333333333337</v>
      </c>
      <c r="H294" s="13" t="s">
        <v>226</v>
      </c>
      <c r="I294" s="16" t="s">
        <v>3386</v>
      </c>
      <c r="J294" s="16" t="s">
        <v>1054</v>
      </c>
      <c r="K294" s="16" t="s">
        <v>9</v>
      </c>
      <c r="L294" s="16" t="s">
        <v>1055</v>
      </c>
      <c r="M294" s="16" t="s">
        <v>1056</v>
      </c>
      <c r="N294" s="13" t="s">
        <v>1057</v>
      </c>
      <c r="O294" s="13" t="str">
        <f>"0266721000"</f>
        <v>0266721000</v>
      </c>
    </row>
    <row r="295" spans="1:15" ht="39" hidden="1" customHeight="1">
      <c r="A295" s="21">
        <v>294</v>
      </c>
      <c r="B295" s="13" t="s">
        <v>1079</v>
      </c>
      <c r="C295" s="22">
        <v>1</v>
      </c>
      <c r="D295" s="14">
        <v>44355</v>
      </c>
      <c r="E295" s="15">
        <v>0.75</v>
      </c>
      <c r="F295" s="19" t="s">
        <v>3996</v>
      </c>
      <c r="G295" s="15">
        <v>0.79166666666666663</v>
      </c>
      <c r="H295" s="13" t="s">
        <v>67</v>
      </c>
      <c r="I295" s="16" t="s">
        <v>3484</v>
      </c>
      <c r="J295" s="16" t="s">
        <v>1080</v>
      </c>
      <c r="K295" s="16" t="s">
        <v>6</v>
      </c>
      <c r="L295" s="16" t="s">
        <v>279</v>
      </c>
      <c r="M295" s="16" t="s">
        <v>361</v>
      </c>
      <c r="N295" s="13" t="s">
        <v>156</v>
      </c>
      <c r="O295" s="13" t="str">
        <f>"0358034581"</f>
        <v>0358034581</v>
      </c>
    </row>
    <row r="296" spans="1:15" ht="39" hidden="1" customHeight="1">
      <c r="A296" s="21">
        <v>295</v>
      </c>
      <c r="B296" s="13" t="s">
        <v>1058</v>
      </c>
      <c r="C296" s="22">
        <v>1</v>
      </c>
      <c r="D296" s="14">
        <v>44357</v>
      </c>
      <c r="E296" s="15">
        <v>0.72916666666666663</v>
      </c>
      <c r="F296" s="19" t="s">
        <v>3996</v>
      </c>
      <c r="G296" s="15">
        <v>0.77083333333333337</v>
      </c>
      <c r="H296" s="13" t="s">
        <v>380</v>
      </c>
      <c r="I296" s="16" t="s">
        <v>3319</v>
      </c>
      <c r="J296" s="16" t="s">
        <v>1035</v>
      </c>
      <c r="K296" s="16" t="s">
        <v>9</v>
      </c>
      <c r="L296" s="16" t="s">
        <v>1059</v>
      </c>
      <c r="M296" s="16" t="s">
        <v>1060</v>
      </c>
      <c r="N296" s="13" t="s">
        <v>1038</v>
      </c>
      <c r="O296" s="13" t="str">
        <f>"0762863511"</f>
        <v>0762863511</v>
      </c>
    </row>
    <row r="297" spans="1:15" ht="39" hidden="1" customHeight="1">
      <c r="A297" s="21">
        <v>296</v>
      </c>
      <c r="B297" s="13" t="s">
        <v>1081</v>
      </c>
      <c r="C297" s="22">
        <v>1</v>
      </c>
      <c r="D297" s="14">
        <v>44357</v>
      </c>
      <c r="E297" s="15">
        <v>0.70833333333333337</v>
      </c>
      <c r="F297" s="19" t="s">
        <v>3996</v>
      </c>
      <c r="G297" s="15">
        <v>0.76041666666666663</v>
      </c>
      <c r="H297" s="13" t="s">
        <v>324</v>
      </c>
      <c r="I297" s="16" t="s">
        <v>3441</v>
      </c>
      <c r="J297" s="16" t="s">
        <v>1082</v>
      </c>
      <c r="K297" s="16" t="s">
        <v>9</v>
      </c>
      <c r="L297" s="16" t="s">
        <v>1083</v>
      </c>
      <c r="M297" s="16" t="s">
        <v>325</v>
      </c>
      <c r="N297" s="13" t="s">
        <v>326</v>
      </c>
      <c r="O297" s="13" t="str">
        <f>"0985859795"</f>
        <v>0985859795</v>
      </c>
    </row>
    <row r="298" spans="1:15" ht="39" hidden="1" customHeight="1">
      <c r="A298" s="21">
        <v>297</v>
      </c>
      <c r="B298" s="13" t="s">
        <v>1084</v>
      </c>
      <c r="C298" s="22">
        <v>1</v>
      </c>
      <c r="D298" s="14">
        <v>44357</v>
      </c>
      <c r="E298" s="15">
        <v>0.73958333333333337</v>
      </c>
      <c r="F298" s="19" t="s">
        <v>3996</v>
      </c>
      <c r="G298" s="15">
        <v>0.78125</v>
      </c>
      <c r="H298" s="13" t="s">
        <v>133</v>
      </c>
      <c r="I298" s="16" t="s">
        <v>3368</v>
      </c>
      <c r="J298" s="16" t="s">
        <v>611</v>
      </c>
      <c r="K298" s="16" t="s">
        <v>13</v>
      </c>
      <c r="L298" s="16" t="s">
        <v>128</v>
      </c>
      <c r="M298" s="16" t="s">
        <v>612</v>
      </c>
      <c r="N298" s="13" t="s">
        <v>136</v>
      </c>
      <c r="O298" s="13" t="str">
        <f>"0836832881"</f>
        <v>0836832881</v>
      </c>
    </row>
    <row r="299" spans="1:15" ht="39" hidden="1" customHeight="1">
      <c r="A299" s="21">
        <v>298</v>
      </c>
      <c r="B299" s="13" t="s">
        <v>1085</v>
      </c>
      <c r="C299" s="22">
        <v>1</v>
      </c>
      <c r="D299" s="14">
        <v>44358</v>
      </c>
      <c r="E299" s="15">
        <v>0.72916666666666663</v>
      </c>
      <c r="F299" s="19" t="s">
        <v>3996</v>
      </c>
      <c r="G299" s="15">
        <v>0.77083333333333337</v>
      </c>
      <c r="H299" s="13" t="s">
        <v>80</v>
      </c>
      <c r="I299" s="16" t="s">
        <v>3285</v>
      </c>
      <c r="J299" s="16" t="s">
        <v>150</v>
      </c>
      <c r="K299" s="16" t="s">
        <v>6</v>
      </c>
      <c r="L299" s="16" t="s">
        <v>1086</v>
      </c>
      <c r="M299" s="16" t="s">
        <v>152</v>
      </c>
      <c r="N299" s="13" t="s">
        <v>1087</v>
      </c>
      <c r="O299" s="13" t="str">
        <f>"0596655011"</f>
        <v>0596655011</v>
      </c>
    </row>
    <row r="300" spans="1:15" ht="39" hidden="1" customHeight="1">
      <c r="A300" s="21">
        <v>299</v>
      </c>
      <c r="B300" s="13" t="s">
        <v>1088</v>
      </c>
      <c r="C300" s="22">
        <v>1</v>
      </c>
      <c r="D300" s="14">
        <v>44364</v>
      </c>
      <c r="E300" s="15">
        <v>0.77083333333333337</v>
      </c>
      <c r="F300" s="19" t="s">
        <v>3996</v>
      </c>
      <c r="G300" s="15">
        <v>0.8125</v>
      </c>
      <c r="H300" s="13" t="s">
        <v>67</v>
      </c>
      <c r="I300" s="16" t="s">
        <v>3299</v>
      </c>
      <c r="J300" s="16" t="s">
        <v>1089</v>
      </c>
      <c r="K300" s="16" t="s">
        <v>2060</v>
      </c>
      <c r="L300" s="16" t="s">
        <v>351</v>
      </c>
      <c r="M300" s="16" t="s">
        <v>1090</v>
      </c>
      <c r="N300" s="13" t="s">
        <v>1091</v>
      </c>
      <c r="O300" s="13" t="str">
        <f>"09078059546"</f>
        <v>09078059546</v>
      </c>
    </row>
    <row r="301" spans="1:15" ht="39" hidden="1" customHeight="1">
      <c r="A301" s="21">
        <v>300</v>
      </c>
      <c r="B301" s="13" t="s">
        <v>1098</v>
      </c>
      <c r="C301" s="22">
        <v>1</v>
      </c>
      <c r="D301" s="14">
        <v>44364</v>
      </c>
      <c r="E301" s="15">
        <v>0.75</v>
      </c>
      <c r="F301" s="19" t="s">
        <v>3996</v>
      </c>
      <c r="G301" s="15">
        <v>0.79166666666666663</v>
      </c>
      <c r="H301" s="13" t="s">
        <v>67</v>
      </c>
      <c r="I301" s="16" t="s">
        <v>3341</v>
      </c>
      <c r="J301" s="16" t="s">
        <v>424</v>
      </c>
      <c r="K301" s="16" t="s">
        <v>13</v>
      </c>
      <c r="L301" s="16" t="s">
        <v>128</v>
      </c>
      <c r="M301" s="16" t="s">
        <v>425</v>
      </c>
      <c r="N301" s="13" t="s">
        <v>426</v>
      </c>
      <c r="O301" s="13" t="str">
        <f>"0338629111"</f>
        <v>0338629111</v>
      </c>
    </row>
    <row r="302" spans="1:15" ht="39" hidden="1" customHeight="1">
      <c r="A302" s="21">
        <v>301</v>
      </c>
      <c r="B302" s="13" t="s">
        <v>1092</v>
      </c>
      <c r="C302" s="22">
        <v>1</v>
      </c>
      <c r="D302" s="14">
        <v>44369</v>
      </c>
      <c r="E302" s="15">
        <v>0.71875</v>
      </c>
      <c r="F302" s="19" t="s">
        <v>3996</v>
      </c>
      <c r="G302" s="15">
        <v>0.76041666666666663</v>
      </c>
      <c r="H302" s="13" t="s">
        <v>110</v>
      </c>
      <c r="I302" s="16" t="s">
        <v>3289</v>
      </c>
      <c r="J302" s="16" t="s">
        <v>1093</v>
      </c>
      <c r="K302" s="16" t="s">
        <v>9</v>
      </c>
      <c r="L302" s="16" t="s">
        <v>181</v>
      </c>
      <c r="M302" s="16" t="s">
        <v>1094</v>
      </c>
      <c r="N302" s="13" t="s">
        <v>446</v>
      </c>
      <c r="O302" s="13" t="str">
        <f>"0534352618"</f>
        <v>0534352618</v>
      </c>
    </row>
    <row r="303" spans="1:15" ht="39" hidden="1" customHeight="1">
      <c r="A303" s="21">
        <v>302</v>
      </c>
      <c r="B303" s="13" t="s">
        <v>1099</v>
      </c>
      <c r="C303" s="22">
        <v>1</v>
      </c>
      <c r="D303" s="14">
        <v>44371</v>
      </c>
      <c r="E303" s="15">
        <v>0.71875</v>
      </c>
      <c r="F303" s="19" t="s">
        <v>3996</v>
      </c>
      <c r="G303" s="15">
        <v>0.76041666666666663</v>
      </c>
      <c r="H303" s="13" t="s">
        <v>684</v>
      </c>
      <c r="I303" s="16" t="s">
        <v>3476</v>
      </c>
      <c r="J303" s="16" t="s">
        <v>685</v>
      </c>
      <c r="K303" s="16" t="s">
        <v>9</v>
      </c>
      <c r="L303" s="16" t="s">
        <v>1100</v>
      </c>
      <c r="M303" s="16" t="s">
        <v>687</v>
      </c>
      <c r="N303" s="13" t="s">
        <v>688</v>
      </c>
      <c r="O303" s="13" t="str">
        <f>"0248222211"</f>
        <v>0248222211</v>
      </c>
    </row>
    <row r="304" spans="1:15" ht="39" hidden="1" customHeight="1">
      <c r="A304" s="21">
        <v>303</v>
      </c>
      <c r="B304" s="13" t="s">
        <v>1101</v>
      </c>
      <c r="C304" s="22">
        <v>1</v>
      </c>
      <c r="D304" s="14">
        <v>44371</v>
      </c>
      <c r="E304" s="15">
        <v>0.72916666666666663</v>
      </c>
      <c r="F304" s="19" t="s">
        <v>3996</v>
      </c>
      <c r="G304" s="15">
        <v>0.77083333333333337</v>
      </c>
      <c r="H304" s="13" t="s">
        <v>115</v>
      </c>
      <c r="I304" s="16" t="s">
        <v>184</v>
      </c>
      <c r="J304" s="16" t="s">
        <v>185</v>
      </c>
      <c r="K304" s="16" t="s">
        <v>9</v>
      </c>
      <c r="L304" s="16" t="s">
        <v>181</v>
      </c>
      <c r="M304" s="16" t="s">
        <v>482</v>
      </c>
      <c r="N304" s="13" t="s">
        <v>187</v>
      </c>
      <c r="O304" s="13" t="str">
        <f>"0669921001"</f>
        <v>0669921001</v>
      </c>
    </row>
    <row r="305" spans="1:15" ht="39" hidden="1" customHeight="1">
      <c r="A305" s="21">
        <v>304</v>
      </c>
      <c r="B305" s="13" t="s">
        <v>1103</v>
      </c>
      <c r="C305" s="22">
        <v>1</v>
      </c>
      <c r="D305" s="14">
        <v>44376</v>
      </c>
      <c r="E305" s="15">
        <v>0.75</v>
      </c>
      <c r="F305" s="19" t="s">
        <v>3996</v>
      </c>
      <c r="G305" s="15">
        <v>0.79166666666666663</v>
      </c>
      <c r="H305" s="13" t="s">
        <v>25</v>
      </c>
      <c r="I305" s="16" t="s">
        <v>3294</v>
      </c>
      <c r="J305" s="16" t="s">
        <v>434</v>
      </c>
      <c r="K305" s="16" t="s">
        <v>6</v>
      </c>
      <c r="L305" s="16" t="s">
        <v>172</v>
      </c>
      <c r="M305" s="16" t="s">
        <v>173</v>
      </c>
      <c r="N305" s="13" t="s">
        <v>174</v>
      </c>
      <c r="O305" s="13" t="str">
        <f>"0470922211"</f>
        <v>0470922211</v>
      </c>
    </row>
    <row r="306" spans="1:15" ht="39" hidden="1" customHeight="1">
      <c r="A306" s="21">
        <v>305</v>
      </c>
      <c r="B306" s="13" t="s">
        <v>1102</v>
      </c>
      <c r="C306" s="22">
        <v>1</v>
      </c>
      <c r="D306" s="14">
        <v>44376</v>
      </c>
      <c r="E306" s="15">
        <v>0.5625</v>
      </c>
      <c r="F306" s="19" t="s">
        <v>3996</v>
      </c>
      <c r="G306" s="15">
        <v>0.60416666666666663</v>
      </c>
      <c r="H306" s="13" t="s">
        <v>25</v>
      </c>
      <c r="I306" s="16" t="s">
        <v>3294</v>
      </c>
      <c r="J306" s="16" t="s">
        <v>434</v>
      </c>
      <c r="K306" s="16" t="s">
        <v>6</v>
      </c>
      <c r="L306" s="16" t="s">
        <v>172</v>
      </c>
      <c r="M306" s="16" t="s">
        <v>173</v>
      </c>
      <c r="N306" s="13" t="s">
        <v>174</v>
      </c>
      <c r="O306" s="13" t="str">
        <f>"0470922211"</f>
        <v>0470922211</v>
      </c>
    </row>
    <row r="307" spans="1:15" ht="39" hidden="1" customHeight="1">
      <c r="A307" s="21">
        <v>306</v>
      </c>
      <c r="B307" s="13" t="s">
        <v>1104</v>
      </c>
      <c r="C307" s="22">
        <v>1</v>
      </c>
      <c r="D307" s="14">
        <v>44377</v>
      </c>
      <c r="E307" s="15">
        <v>0.73958333333333337</v>
      </c>
      <c r="F307" s="19" t="s">
        <v>3996</v>
      </c>
      <c r="G307" s="15">
        <v>0.8125</v>
      </c>
      <c r="H307" s="13" t="s">
        <v>137</v>
      </c>
      <c r="I307" s="16" t="s">
        <v>3292</v>
      </c>
      <c r="J307" s="16" t="s">
        <v>138</v>
      </c>
      <c r="K307" s="16" t="s">
        <v>9</v>
      </c>
      <c r="L307" s="16" t="s">
        <v>139</v>
      </c>
      <c r="M307" s="16" t="s">
        <v>1105</v>
      </c>
      <c r="N307" s="13" t="s">
        <v>141</v>
      </c>
      <c r="O307" s="13" t="str">
        <f>"0868218111"</f>
        <v>0868218111</v>
      </c>
    </row>
    <row r="308" spans="1:15" ht="39" hidden="1" customHeight="1">
      <c r="A308" s="21">
        <v>307</v>
      </c>
      <c r="B308" s="13" t="s">
        <v>1106</v>
      </c>
      <c r="C308" s="22">
        <v>1</v>
      </c>
      <c r="D308" s="14">
        <v>44379</v>
      </c>
      <c r="E308" s="15">
        <v>0.72916666666666663</v>
      </c>
      <c r="F308" s="19" t="s">
        <v>3996</v>
      </c>
      <c r="G308" s="15">
        <v>0.77083333333333337</v>
      </c>
      <c r="H308" s="13" t="s">
        <v>133</v>
      </c>
      <c r="I308" s="16" t="s">
        <v>3368</v>
      </c>
      <c r="J308" s="16" t="s">
        <v>611</v>
      </c>
      <c r="K308" s="16" t="s">
        <v>9</v>
      </c>
      <c r="L308" s="16" t="s">
        <v>181</v>
      </c>
      <c r="M308" s="16" t="s">
        <v>612</v>
      </c>
      <c r="N308" s="13" t="s">
        <v>136</v>
      </c>
      <c r="O308" s="13" t="str">
        <f>"0836832881"</f>
        <v>0836832881</v>
      </c>
    </row>
    <row r="309" spans="1:15" ht="39" hidden="1" customHeight="1">
      <c r="A309" s="21">
        <v>308</v>
      </c>
      <c r="B309" s="13" t="s">
        <v>1107</v>
      </c>
      <c r="C309" s="22">
        <v>1</v>
      </c>
      <c r="D309" s="14">
        <v>44382</v>
      </c>
      <c r="E309" s="15">
        <v>0.66666666666666663</v>
      </c>
      <c r="F309" s="19" t="s">
        <v>3996</v>
      </c>
      <c r="G309" s="15">
        <v>0.70833333333333337</v>
      </c>
      <c r="H309" s="13" t="s">
        <v>34</v>
      </c>
      <c r="I309" s="16" t="s">
        <v>3288</v>
      </c>
      <c r="J309" s="16" t="s">
        <v>211</v>
      </c>
      <c r="K309" s="16" t="s">
        <v>13</v>
      </c>
      <c r="L309" s="16" t="s">
        <v>212</v>
      </c>
      <c r="M309" s="16" t="s">
        <v>213</v>
      </c>
      <c r="N309" s="13" t="s">
        <v>214</v>
      </c>
      <c r="O309" s="13" t="str">
        <f>"0448443471"</f>
        <v>0448443471</v>
      </c>
    </row>
    <row r="310" spans="1:15" ht="39" hidden="1" customHeight="1">
      <c r="A310" s="21">
        <v>309</v>
      </c>
      <c r="B310" s="13" t="s">
        <v>1108</v>
      </c>
      <c r="C310" s="22">
        <v>1</v>
      </c>
      <c r="D310" s="14">
        <v>44383</v>
      </c>
      <c r="E310" s="15">
        <v>0.75</v>
      </c>
      <c r="F310" s="19" t="s">
        <v>3996</v>
      </c>
      <c r="G310" s="15">
        <v>0.79166666666666663</v>
      </c>
      <c r="H310" s="13" t="s">
        <v>67</v>
      </c>
      <c r="I310" s="16" t="s">
        <v>3484</v>
      </c>
      <c r="J310" s="16" t="s">
        <v>1109</v>
      </c>
      <c r="K310" s="16" t="s">
        <v>9</v>
      </c>
      <c r="L310" s="16" t="s">
        <v>155</v>
      </c>
      <c r="M310" s="16" t="s">
        <v>361</v>
      </c>
      <c r="N310" s="13" t="s">
        <v>156</v>
      </c>
      <c r="O310" s="13" t="str">
        <f>"0358034581"</f>
        <v>0358034581</v>
      </c>
    </row>
    <row r="311" spans="1:15" ht="39" hidden="1" customHeight="1">
      <c r="A311" s="21">
        <v>310</v>
      </c>
      <c r="B311" s="13" t="s">
        <v>1110</v>
      </c>
      <c r="C311" s="22">
        <v>1</v>
      </c>
      <c r="D311" s="14">
        <v>44383</v>
      </c>
      <c r="E311" s="15">
        <v>0.73958333333333337</v>
      </c>
      <c r="F311" s="19" t="s">
        <v>3996</v>
      </c>
      <c r="G311" s="15">
        <v>0.78125</v>
      </c>
      <c r="H311" s="13" t="s">
        <v>115</v>
      </c>
      <c r="I311" s="16" t="s">
        <v>3389</v>
      </c>
      <c r="J311" s="16" t="s">
        <v>411</v>
      </c>
      <c r="K311" s="16" t="s">
        <v>9</v>
      </c>
      <c r="L311" s="16" t="s">
        <v>181</v>
      </c>
      <c r="M311" s="16" t="s">
        <v>412</v>
      </c>
      <c r="N311" s="13" t="s">
        <v>413</v>
      </c>
      <c r="O311" s="13" t="str">
        <f>"0666921201"</f>
        <v>0666921201</v>
      </c>
    </row>
    <row r="312" spans="1:15" ht="39" hidden="1" customHeight="1">
      <c r="A312" s="21">
        <v>311</v>
      </c>
      <c r="B312" s="13" t="s">
        <v>1111</v>
      </c>
      <c r="C312" s="22">
        <v>1</v>
      </c>
      <c r="D312" s="14">
        <v>44385</v>
      </c>
      <c r="E312" s="15">
        <v>0.75</v>
      </c>
      <c r="F312" s="19" t="s">
        <v>3996</v>
      </c>
      <c r="G312" s="15">
        <v>0.80208333333333337</v>
      </c>
      <c r="H312" s="13" t="s">
        <v>133</v>
      </c>
      <c r="I312" s="16" t="s">
        <v>3376</v>
      </c>
      <c r="J312" s="16" t="s">
        <v>1190</v>
      </c>
      <c r="K312" s="16" t="s">
        <v>6</v>
      </c>
      <c r="L312" s="16" t="s">
        <v>1112</v>
      </c>
      <c r="M312" s="16" t="s">
        <v>1032</v>
      </c>
      <c r="N312" s="13" t="s">
        <v>1033</v>
      </c>
      <c r="O312" s="13" t="str">
        <f>"0836222129"</f>
        <v>0836222129</v>
      </c>
    </row>
    <row r="313" spans="1:15" ht="39" hidden="1" customHeight="1">
      <c r="A313" s="21">
        <v>312</v>
      </c>
      <c r="B313" s="13" t="s">
        <v>1113</v>
      </c>
      <c r="C313" s="22">
        <v>1</v>
      </c>
      <c r="D313" s="14">
        <v>44389</v>
      </c>
      <c r="E313" s="15">
        <v>0.66666666666666663</v>
      </c>
      <c r="F313" s="19" t="s">
        <v>3996</v>
      </c>
      <c r="G313" s="15">
        <v>0.70833333333333337</v>
      </c>
      <c r="H313" s="13" t="s">
        <v>115</v>
      </c>
      <c r="I313" s="16" t="s">
        <v>3321</v>
      </c>
      <c r="J313" s="16" t="s">
        <v>1114</v>
      </c>
      <c r="K313" s="16" t="s">
        <v>13</v>
      </c>
      <c r="L313" s="16" t="s">
        <v>1115</v>
      </c>
      <c r="M313" s="16" t="s">
        <v>1116</v>
      </c>
      <c r="N313" s="13" t="s">
        <v>1117</v>
      </c>
      <c r="O313" s="13" t="str">
        <f>"0666453485"</f>
        <v>0666453485</v>
      </c>
    </row>
    <row r="314" spans="1:15" ht="39" hidden="1" customHeight="1">
      <c r="A314" s="21">
        <v>313</v>
      </c>
      <c r="B314" s="13" t="s">
        <v>1118</v>
      </c>
      <c r="C314" s="22">
        <v>1</v>
      </c>
      <c r="D314" s="14">
        <v>44390</v>
      </c>
      <c r="E314" s="15">
        <v>0.72916666666666663</v>
      </c>
      <c r="F314" s="19" t="s">
        <v>3996</v>
      </c>
      <c r="G314" s="15">
        <v>0.77083333333333337</v>
      </c>
      <c r="H314" s="13" t="s">
        <v>67</v>
      </c>
      <c r="I314" s="16" t="s">
        <v>3384</v>
      </c>
      <c r="J314" s="16" t="s">
        <v>1119</v>
      </c>
      <c r="K314" s="16" t="s">
        <v>9</v>
      </c>
      <c r="L314" s="16" t="s">
        <v>1120</v>
      </c>
      <c r="M314" s="16" t="s">
        <v>1121</v>
      </c>
      <c r="N314" s="13" t="s">
        <v>272</v>
      </c>
      <c r="O314" s="13" t="str">
        <f>"0339793611"</f>
        <v>0339793611</v>
      </c>
    </row>
    <row r="315" spans="1:15" ht="39" hidden="1" customHeight="1">
      <c r="A315" s="21">
        <v>314</v>
      </c>
      <c r="B315" s="13" t="s">
        <v>1122</v>
      </c>
      <c r="C315" s="22">
        <v>1</v>
      </c>
      <c r="D315" s="14">
        <v>44391</v>
      </c>
      <c r="E315" s="15">
        <v>0.75</v>
      </c>
      <c r="F315" s="19" t="s">
        <v>3996</v>
      </c>
      <c r="G315" s="15">
        <v>0.8125</v>
      </c>
      <c r="H315" s="13" t="s">
        <v>34</v>
      </c>
      <c r="I315" s="16" t="s">
        <v>3298</v>
      </c>
      <c r="J315" s="16" t="s">
        <v>606</v>
      </c>
      <c r="K315" s="16" t="s">
        <v>6</v>
      </c>
      <c r="L315" s="16" t="s">
        <v>1018</v>
      </c>
      <c r="M315" s="16" t="s">
        <v>608</v>
      </c>
      <c r="N315" s="13" t="s">
        <v>609</v>
      </c>
      <c r="O315" s="13" t="str">
        <f>"0456286858"</f>
        <v>0456286858</v>
      </c>
    </row>
    <row r="316" spans="1:15" ht="39" hidden="1" customHeight="1">
      <c r="A316" s="21">
        <v>315</v>
      </c>
      <c r="B316" s="13" t="s">
        <v>1123</v>
      </c>
      <c r="C316" s="22">
        <v>1</v>
      </c>
      <c r="D316" s="14">
        <v>44392</v>
      </c>
      <c r="E316" s="15">
        <v>0.66666666666666663</v>
      </c>
      <c r="F316" s="19" t="s">
        <v>3996</v>
      </c>
      <c r="G316" s="15">
        <v>0.70833333333333337</v>
      </c>
      <c r="H316" s="13" t="s">
        <v>34</v>
      </c>
      <c r="I316" s="16" t="s">
        <v>3288</v>
      </c>
      <c r="J316" s="16" t="s">
        <v>211</v>
      </c>
      <c r="K316" s="16" t="s">
        <v>9</v>
      </c>
      <c r="L316" s="16" t="s">
        <v>259</v>
      </c>
      <c r="M316" s="16" t="s">
        <v>260</v>
      </c>
      <c r="N316" s="13" t="s">
        <v>261</v>
      </c>
      <c r="O316" s="13" t="str">
        <f>"0448443492"</f>
        <v>0448443492</v>
      </c>
    </row>
    <row r="317" spans="1:15" ht="39" hidden="1" customHeight="1">
      <c r="A317" s="21">
        <v>316</v>
      </c>
      <c r="B317" s="13" t="s">
        <v>1124</v>
      </c>
      <c r="C317" s="22">
        <v>1</v>
      </c>
      <c r="D317" s="14">
        <v>44397</v>
      </c>
      <c r="E317" s="15">
        <v>0.75</v>
      </c>
      <c r="F317" s="19" t="s">
        <v>3996</v>
      </c>
      <c r="G317" s="15">
        <v>0.79166666666666663</v>
      </c>
      <c r="H317" s="13" t="s">
        <v>25</v>
      </c>
      <c r="I317" s="16" t="s">
        <v>3471</v>
      </c>
      <c r="J317" s="16" t="s">
        <v>1125</v>
      </c>
      <c r="K317" s="16" t="s">
        <v>9</v>
      </c>
      <c r="L317" s="16" t="s">
        <v>1126</v>
      </c>
      <c r="M317" s="16" t="s">
        <v>1127</v>
      </c>
      <c r="N317" s="13" t="s">
        <v>1128</v>
      </c>
      <c r="O317" s="13" t="str">
        <f>"0479638111"</f>
        <v>0479638111</v>
      </c>
    </row>
    <row r="318" spans="1:15" ht="39" hidden="1" customHeight="1">
      <c r="A318" s="21">
        <v>317</v>
      </c>
      <c r="B318" s="13" t="s">
        <v>1129</v>
      </c>
      <c r="C318" s="22">
        <v>1</v>
      </c>
      <c r="D318" s="14">
        <v>44398</v>
      </c>
      <c r="E318" s="15">
        <v>0.73958333333333337</v>
      </c>
      <c r="F318" s="19" t="s">
        <v>3996</v>
      </c>
      <c r="G318" s="15">
        <v>0.78125</v>
      </c>
      <c r="H318" s="13" t="s">
        <v>1130</v>
      </c>
      <c r="I318" s="16" t="s">
        <v>3322</v>
      </c>
      <c r="J318" s="16" t="s">
        <v>1131</v>
      </c>
      <c r="K318" s="16" t="s">
        <v>13</v>
      </c>
      <c r="L318" s="16" t="s">
        <v>1132</v>
      </c>
      <c r="M318" s="16" t="s">
        <v>1133</v>
      </c>
      <c r="N318" s="13" t="s">
        <v>1134</v>
      </c>
      <c r="O318" s="13" t="str">
        <f>"0992307002"</f>
        <v>0992307002</v>
      </c>
    </row>
    <row r="319" spans="1:15" ht="39" hidden="1" customHeight="1">
      <c r="A319" s="21">
        <v>318</v>
      </c>
      <c r="B319" s="13" t="s">
        <v>1135</v>
      </c>
      <c r="C319" s="22">
        <v>1</v>
      </c>
      <c r="D319" s="14">
        <v>44398</v>
      </c>
      <c r="E319" s="15">
        <v>0.71527777777777779</v>
      </c>
      <c r="F319" s="19" t="s">
        <v>3996</v>
      </c>
      <c r="G319" s="15">
        <v>0.75694444444444453</v>
      </c>
      <c r="H319" s="13" t="s">
        <v>67</v>
      </c>
      <c r="I319" s="16" t="s">
        <v>3430</v>
      </c>
      <c r="J319" s="16" t="s">
        <v>1136</v>
      </c>
      <c r="K319" s="16" t="s">
        <v>13</v>
      </c>
      <c r="L319" s="16" t="s">
        <v>1137</v>
      </c>
      <c r="M319" s="16" t="s">
        <v>1138</v>
      </c>
      <c r="N319" s="13" t="s">
        <v>1139</v>
      </c>
      <c r="O319" s="13" t="str">
        <f>"0424611535"</f>
        <v>0424611535</v>
      </c>
    </row>
    <row r="320" spans="1:15" ht="39" hidden="1" customHeight="1">
      <c r="A320" s="21">
        <v>319</v>
      </c>
      <c r="B320" s="13" t="s">
        <v>1140</v>
      </c>
      <c r="C320" s="22">
        <v>1</v>
      </c>
      <c r="D320" s="14">
        <v>44404</v>
      </c>
      <c r="E320" s="15">
        <v>0.70833333333333337</v>
      </c>
      <c r="F320" s="19" t="s">
        <v>3996</v>
      </c>
      <c r="G320" s="15">
        <v>0.75</v>
      </c>
      <c r="H320" s="13" t="s">
        <v>115</v>
      </c>
      <c r="I320" s="16" t="s">
        <v>3463</v>
      </c>
      <c r="J320" s="16" t="s">
        <v>1141</v>
      </c>
      <c r="K320" s="16" t="s">
        <v>13</v>
      </c>
      <c r="L320" s="16" t="s">
        <v>741</v>
      </c>
      <c r="M320" s="16" t="s">
        <v>1142</v>
      </c>
      <c r="N320" s="13" t="s">
        <v>1143</v>
      </c>
      <c r="O320" s="13" t="str">
        <f>"0661313018"</f>
        <v>0661313018</v>
      </c>
    </row>
    <row r="321" spans="1:15" ht="39" hidden="1" customHeight="1">
      <c r="A321" s="21">
        <v>320</v>
      </c>
      <c r="B321" s="13" t="s">
        <v>1144</v>
      </c>
      <c r="C321" s="22">
        <v>1</v>
      </c>
      <c r="D321" s="14">
        <v>44404</v>
      </c>
      <c r="E321" s="15">
        <v>0.75</v>
      </c>
      <c r="F321" s="19" t="s">
        <v>3996</v>
      </c>
      <c r="G321" s="15">
        <v>0.79166666666666663</v>
      </c>
      <c r="H321" s="13" t="s">
        <v>25</v>
      </c>
      <c r="I321" s="16" t="s">
        <v>3294</v>
      </c>
      <c r="J321" s="16" t="s">
        <v>434</v>
      </c>
      <c r="K321" s="16" t="s">
        <v>6</v>
      </c>
      <c r="L321" s="16" t="s">
        <v>172</v>
      </c>
      <c r="M321" s="16" t="s">
        <v>173</v>
      </c>
      <c r="N321" s="13" t="s">
        <v>174</v>
      </c>
      <c r="O321" s="13" t="str">
        <f>"0470922211"</f>
        <v>0470922211</v>
      </c>
    </row>
    <row r="322" spans="1:15" ht="39" hidden="1" customHeight="1">
      <c r="A322" s="21">
        <v>321</v>
      </c>
      <c r="B322" s="13" t="s">
        <v>1145</v>
      </c>
      <c r="C322" s="22">
        <v>1</v>
      </c>
      <c r="D322" s="14">
        <v>44404</v>
      </c>
      <c r="E322" s="15">
        <v>0.5625</v>
      </c>
      <c r="F322" s="19" t="s">
        <v>3996</v>
      </c>
      <c r="G322" s="15">
        <v>0.60416666666666663</v>
      </c>
      <c r="H322" s="13" t="s">
        <v>25</v>
      </c>
      <c r="I322" s="16" t="s">
        <v>3294</v>
      </c>
      <c r="J322" s="16" t="s">
        <v>434</v>
      </c>
      <c r="K322" s="16" t="s">
        <v>6</v>
      </c>
      <c r="L322" s="16" t="s">
        <v>172</v>
      </c>
      <c r="M322" s="16" t="s">
        <v>173</v>
      </c>
      <c r="N322" s="13" t="s">
        <v>174</v>
      </c>
      <c r="O322" s="13" t="str">
        <f>"0470922211"</f>
        <v>0470922211</v>
      </c>
    </row>
    <row r="323" spans="1:15" ht="39" hidden="1" customHeight="1">
      <c r="A323" s="21">
        <v>322</v>
      </c>
      <c r="B323" s="13" t="s">
        <v>1191</v>
      </c>
      <c r="C323" s="22">
        <v>1</v>
      </c>
      <c r="D323" s="14">
        <v>44404</v>
      </c>
      <c r="E323" s="15">
        <v>0.72916666666666663</v>
      </c>
      <c r="F323" s="19" t="s">
        <v>3996</v>
      </c>
      <c r="G323" s="15">
        <v>0.77083333333333337</v>
      </c>
      <c r="H323" s="13" t="s">
        <v>34</v>
      </c>
      <c r="I323" s="16" t="s">
        <v>491</v>
      </c>
      <c r="J323" s="16" t="s">
        <v>492</v>
      </c>
      <c r="K323" s="16" t="s">
        <v>9</v>
      </c>
      <c r="L323" s="16" t="s">
        <v>1192</v>
      </c>
      <c r="M323" s="16" t="s">
        <v>1193</v>
      </c>
      <c r="N323" s="13" t="s">
        <v>495</v>
      </c>
      <c r="O323" s="13" t="str">
        <f>"0465343175"</f>
        <v>0465343175</v>
      </c>
    </row>
    <row r="324" spans="1:15" ht="39" hidden="1" customHeight="1">
      <c r="A324" s="21">
        <v>323</v>
      </c>
      <c r="B324" s="13" t="s">
        <v>1146</v>
      </c>
      <c r="C324" s="22">
        <v>1</v>
      </c>
      <c r="D324" s="14">
        <v>44405</v>
      </c>
      <c r="E324" s="15">
        <v>0.5</v>
      </c>
      <c r="F324" s="19" t="s">
        <v>3996</v>
      </c>
      <c r="G324" s="15">
        <v>0.54166666666666663</v>
      </c>
      <c r="H324" s="13" t="s">
        <v>115</v>
      </c>
      <c r="I324" s="16" t="s">
        <v>3463</v>
      </c>
      <c r="J324" s="16" t="s">
        <v>1141</v>
      </c>
      <c r="K324" s="16" t="s">
        <v>13</v>
      </c>
      <c r="L324" s="16" t="s">
        <v>741</v>
      </c>
      <c r="M324" s="16" t="s">
        <v>116</v>
      </c>
      <c r="N324" s="13" t="s">
        <v>1143</v>
      </c>
      <c r="O324" s="13" t="str">
        <f>"0661313018"</f>
        <v>0661313018</v>
      </c>
    </row>
    <row r="325" spans="1:15" ht="39" hidden="1" customHeight="1">
      <c r="A325" s="21">
        <v>324</v>
      </c>
      <c r="B325" s="13" t="s">
        <v>1147</v>
      </c>
      <c r="C325" s="22">
        <v>1</v>
      </c>
      <c r="D325" s="14">
        <v>44405</v>
      </c>
      <c r="E325" s="15">
        <v>0.72916666666666663</v>
      </c>
      <c r="F325" s="19" t="s">
        <v>3996</v>
      </c>
      <c r="G325" s="15">
        <v>0.77083333333333337</v>
      </c>
      <c r="H325" s="13" t="s">
        <v>115</v>
      </c>
      <c r="I325" s="16" t="s">
        <v>3455</v>
      </c>
      <c r="J325" s="16" t="s">
        <v>1244</v>
      </c>
      <c r="K325" s="16" t="s">
        <v>6</v>
      </c>
      <c r="L325" s="16" t="s">
        <v>1148</v>
      </c>
      <c r="M325" s="16" t="s">
        <v>1149</v>
      </c>
      <c r="N325" s="13" t="s">
        <v>250</v>
      </c>
      <c r="O325" s="13" t="str">
        <f>"0728042551"</f>
        <v>0728042551</v>
      </c>
    </row>
    <row r="326" spans="1:15" ht="39" hidden="1" customHeight="1">
      <c r="A326" s="21">
        <v>325</v>
      </c>
      <c r="B326" s="13" t="s">
        <v>1150</v>
      </c>
      <c r="C326" s="22">
        <v>1</v>
      </c>
      <c r="D326" s="14">
        <v>44405</v>
      </c>
      <c r="E326" s="15">
        <v>0.66666666666666663</v>
      </c>
      <c r="F326" s="19" t="s">
        <v>3996</v>
      </c>
      <c r="G326" s="15">
        <v>0.70833333333333337</v>
      </c>
      <c r="H326" s="13" t="s">
        <v>368</v>
      </c>
      <c r="I326" s="16" t="s">
        <v>3467</v>
      </c>
      <c r="J326" s="16" t="s">
        <v>1151</v>
      </c>
      <c r="K326" s="16" t="s">
        <v>9</v>
      </c>
      <c r="L326" s="16" t="s">
        <v>1152</v>
      </c>
      <c r="M326" s="16" t="s">
        <v>1153</v>
      </c>
      <c r="N326" s="13" t="s">
        <v>1154</v>
      </c>
      <c r="O326" s="13" t="str">
        <f>"0555722222"</f>
        <v>0555722222</v>
      </c>
    </row>
    <row r="327" spans="1:15" ht="39" hidden="1" customHeight="1">
      <c r="A327" s="21">
        <v>326</v>
      </c>
      <c r="B327" s="13" t="s">
        <v>1194</v>
      </c>
      <c r="C327" s="22">
        <v>1</v>
      </c>
      <c r="D327" s="14">
        <v>44405</v>
      </c>
      <c r="E327" s="15">
        <v>0.72916666666666663</v>
      </c>
      <c r="F327" s="19" t="s">
        <v>3996</v>
      </c>
      <c r="G327" s="15">
        <v>0.77083333333333337</v>
      </c>
      <c r="H327" s="13" t="s">
        <v>110</v>
      </c>
      <c r="I327" s="16" t="s">
        <v>3287</v>
      </c>
      <c r="J327" s="16" t="s">
        <v>1195</v>
      </c>
      <c r="K327" s="16" t="s">
        <v>9</v>
      </c>
      <c r="L327" s="16" t="s">
        <v>1196</v>
      </c>
      <c r="M327" s="16" t="s">
        <v>178</v>
      </c>
      <c r="N327" s="13" t="s">
        <v>179</v>
      </c>
      <c r="O327" s="13" t="str">
        <f>"0543361111"</f>
        <v>0543361111</v>
      </c>
    </row>
    <row r="328" spans="1:15" ht="39" hidden="1" customHeight="1">
      <c r="A328" s="21">
        <v>327</v>
      </c>
      <c r="B328" s="13" t="s">
        <v>1197</v>
      </c>
      <c r="C328" s="22">
        <v>1</v>
      </c>
      <c r="D328" s="14">
        <v>44405</v>
      </c>
      <c r="E328" s="15">
        <v>0.75</v>
      </c>
      <c r="F328" s="19" t="s">
        <v>3996</v>
      </c>
      <c r="G328" s="15">
        <v>0.8125</v>
      </c>
      <c r="H328" s="13" t="s">
        <v>45</v>
      </c>
      <c r="I328" s="16" t="s">
        <v>1198</v>
      </c>
      <c r="J328" s="16" t="s">
        <v>1198</v>
      </c>
      <c r="K328" s="16" t="s">
        <v>13</v>
      </c>
      <c r="L328" s="16" t="s">
        <v>1199</v>
      </c>
      <c r="M328" s="16" t="s">
        <v>1200</v>
      </c>
      <c r="N328" s="13" t="s">
        <v>1201</v>
      </c>
      <c r="O328" s="13" t="str">
        <f>"0823223111"</f>
        <v>0823223111</v>
      </c>
    </row>
    <row r="329" spans="1:15" ht="39" hidden="1" customHeight="1">
      <c r="A329" s="21">
        <v>328</v>
      </c>
      <c r="B329" s="13" t="s">
        <v>1155</v>
      </c>
      <c r="C329" s="22">
        <v>1</v>
      </c>
      <c r="D329" s="14">
        <v>44406</v>
      </c>
      <c r="E329" s="15">
        <v>0.66666666666666663</v>
      </c>
      <c r="F329" s="19" t="s">
        <v>3996</v>
      </c>
      <c r="G329" s="15">
        <v>0.70833333333333337</v>
      </c>
      <c r="H329" s="13" t="s">
        <v>29</v>
      </c>
      <c r="I329" s="16" t="s">
        <v>3316</v>
      </c>
      <c r="J329" s="16" t="s">
        <v>836</v>
      </c>
      <c r="K329" s="16" t="s">
        <v>13</v>
      </c>
      <c r="L329" s="16" t="s">
        <v>1156</v>
      </c>
      <c r="M329" s="16" t="s">
        <v>31</v>
      </c>
      <c r="N329" s="13" t="s">
        <v>32</v>
      </c>
      <c r="O329" s="13" t="str">
        <f>"0526116261"</f>
        <v>0526116261</v>
      </c>
    </row>
    <row r="330" spans="1:15" ht="39" hidden="1" customHeight="1">
      <c r="A330" s="21">
        <v>329</v>
      </c>
      <c r="B330" s="13" t="s">
        <v>1202</v>
      </c>
      <c r="C330" s="22">
        <v>1</v>
      </c>
      <c r="D330" s="14">
        <v>44406</v>
      </c>
      <c r="E330" s="15">
        <v>0.72916666666666663</v>
      </c>
      <c r="F330" s="19" t="s">
        <v>3996</v>
      </c>
      <c r="G330" s="15">
        <v>0.77083333333333337</v>
      </c>
      <c r="H330" s="13" t="s">
        <v>67</v>
      </c>
      <c r="I330" s="16" t="s">
        <v>3433</v>
      </c>
      <c r="J330" s="16" t="s">
        <v>189</v>
      </c>
      <c r="K330" s="16" t="s">
        <v>13</v>
      </c>
      <c r="L330" s="16" t="s">
        <v>190</v>
      </c>
      <c r="M330" s="16" t="s">
        <v>1203</v>
      </c>
      <c r="N330" s="13" t="s">
        <v>1204</v>
      </c>
      <c r="O330" s="13" t="str">
        <f>"0425265511"</f>
        <v>0425265511</v>
      </c>
    </row>
    <row r="331" spans="1:15" ht="39" hidden="1" customHeight="1">
      <c r="A331" s="21">
        <v>330</v>
      </c>
      <c r="B331" s="13" t="s">
        <v>1157</v>
      </c>
      <c r="C331" s="22">
        <v>1</v>
      </c>
      <c r="D331" s="14">
        <v>44407</v>
      </c>
      <c r="E331" s="15">
        <v>0.70833333333333337</v>
      </c>
      <c r="F331" s="19" t="s">
        <v>3996</v>
      </c>
      <c r="G331" s="15">
        <v>0.75</v>
      </c>
      <c r="H331" s="13" t="s">
        <v>115</v>
      </c>
      <c r="I331" s="16" t="s">
        <v>3463</v>
      </c>
      <c r="J331" s="16" t="s">
        <v>1141</v>
      </c>
      <c r="K331" s="16" t="s">
        <v>13</v>
      </c>
      <c r="L331" s="16" t="s">
        <v>741</v>
      </c>
      <c r="M331" s="16" t="s">
        <v>116</v>
      </c>
      <c r="N331" s="13" t="s">
        <v>1143</v>
      </c>
      <c r="O331" s="13" t="str">
        <f>"0661313018"</f>
        <v>0661313018</v>
      </c>
    </row>
    <row r="332" spans="1:15" ht="39" hidden="1" customHeight="1">
      <c r="A332" s="21">
        <v>331</v>
      </c>
      <c r="B332" s="13" t="s">
        <v>1205</v>
      </c>
      <c r="C332" s="22">
        <v>1</v>
      </c>
      <c r="D332" s="14">
        <v>44407</v>
      </c>
      <c r="E332" s="15">
        <v>0.70833333333333337</v>
      </c>
      <c r="F332" s="19" t="s">
        <v>3996</v>
      </c>
      <c r="G332" s="15">
        <v>0.75</v>
      </c>
      <c r="H332" s="13" t="s">
        <v>112</v>
      </c>
      <c r="I332" s="16" t="s">
        <v>3359</v>
      </c>
      <c r="J332" s="16" t="s">
        <v>1206</v>
      </c>
      <c r="K332" s="16" t="s">
        <v>6</v>
      </c>
      <c r="L332" s="16" t="s">
        <v>1207</v>
      </c>
      <c r="M332" s="16" t="s">
        <v>737</v>
      </c>
      <c r="N332" s="13" t="s">
        <v>738</v>
      </c>
      <c r="O332" s="13" t="str">
        <f>"0298537100"</f>
        <v>0298537100</v>
      </c>
    </row>
    <row r="333" spans="1:15" ht="39" hidden="1" customHeight="1">
      <c r="A333" s="21">
        <v>332</v>
      </c>
      <c r="B333" s="13" t="s">
        <v>1158</v>
      </c>
      <c r="C333" s="22">
        <v>1</v>
      </c>
      <c r="D333" s="14">
        <v>44410</v>
      </c>
      <c r="E333" s="15">
        <v>0.70833333333333337</v>
      </c>
      <c r="F333" s="19" t="s">
        <v>3996</v>
      </c>
      <c r="G333" s="15">
        <v>0.75</v>
      </c>
      <c r="H333" s="13" t="s">
        <v>115</v>
      </c>
      <c r="I333" s="16" t="s">
        <v>3463</v>
      </c>
      <c r="J333" s="16" t="s">
        <v>1141</v>
      </c>
      <c r="K333" s="16" t="s">
        <v>13</v>
      </c>
      <c r="L333" s="16" t="s">
        <v>741</v>
      </c>
      <c r="M333" s="16" t="s">
        <v>1142</v>
      </c>
      <c r="N333" s="13" t="s">
        <v>1143</v>
      </c>
      <c r="O333" s="13" t="str">
        <f>"0661313018"</f>
        <v>0661313018</v>
      </c>
    </row>
    <row r="334" spans="1:15" ht="39" hidden="1" customHeight="1">
      <c r="A334" s="21">
        <v>333</v>
      </c>
      <c r="B334" s="13" t="s">
        <v>1159</v>
      </c>
      <c r="C334" s="22">
        <v>1</v>
      </c>
      <c r="D334" s="14">
        <v>44411</v>
      </c>
      <c r="E334" s="15">
        <v>0.72916666666666663</v>
      </c>
      <c r="F334" s="19" t="s">
        <v>3996</v>
      </c>
      <c r="G334" s="15">
        <v>0.77083333333333337</v>
      </c>
      <c r="H334" s="13" t="s">
        <v>80</v>
      </c>
      <c r="I334" s="16" t="s">
        <v>3285</v>
      </c>
      <c r="J334" s="16" t="s">
        <v>150</v>
      </c>
      <c r="K334" s="16" t="s">
        <v>6</v>
      </c>
      <c r="L334" s="16" t="s">
        <v>1086</v>
      </c>
      <c r="M334" s="16" t="s">
        <v>152</v>
      </c>
      <c r="N334" s="13" t="s">
        <v>153</v>
      </c>
      <c r="O334" s="13" t="str">
        <f>"0596655011"</f>
        <v>0596655011</v>
      </c>
    </row>
    <row r="335" spans="1:15" ht="39" hidden="1" customHeight="1">
      <c r="A335" s="21">
        <v>334</v>
      </c>
      <c r="B335" s="13" t="s">
        <v>1208</v>
      </c>
      <c r="C335" s="22">
        <v>1</v>
      </c>
      <c r="D335" s="14">
        <v>44414</v>
      </c>
      <c r="E335" s="15">
        <v>0.73958333333333337</v>
      </c>
      <c r="F335" s="19" t="s">
        <v>3996</v>
      </c>
      <c r="G335" s="15">
        <v>0.78125</v>
      </c>
      <c r="H335" s="13" t="s">
        <v>115</v>
      </c>
      <c r="I335" s="16" t="s">
        <v>3389</v>
      </c>
      <c r="J335" s="16" t="s">
        <v>411</v>
      </c>
      <c r="K335" s="16" t="s">
        <v>9</v>
      </c>
      <c r="L335" s="16" t="s">
        <v>181</v>
      </c>
      <c r="M335" s="16" t="s">
        <v>412</v>
      </c>
      <c r="N335" s="13" t="s">
        <v>413</v>
      </c>
      <c r="O335" s="13" t="str">
        <f>"0666921201"</f>
        <v>0666921201</v>
      </c>
    </row>
    <row r="336" spans="1:15" ht="39" hidden="1" customHeight="1">
      <c r="A336" s="21">
        <v>335</v>
      </c>
      <c r="B336" s="13" t="s">
        <v>1209</v>
      </c>
      <c r="C336" s="22">
        <v>1</v>
      </c>
      <c r="D336" s="14">
        <v>44414</v>
      </c>
      <c r="E336" s="15">
        <v>0.6875</v>
      </c>
      <c r="F336" s="19" t="s">
        <v>3996</v>
      </c>
      <c r="G336" s="15">
        <v>0.72916666666666663</v>
      </c>
      <c r="H336" s="13" t="s">
        <v>115</v>
      </c>
      <c r="I336" s="16" t="s">
        <v>3321</v>
      </c>
      <c r="J336" s="16" t="s">
        <v>1210</v>
      </c>
      <c r="K336" s="16" t="s">
        <v>9</v>
      </c>
      <c r="L336" s="16" t="s">
        <v>1211</v>
      </c>
      <c r="M336" s="16" t="s">
        <v>1116</v>
      </c>
      <c r="N336" s="13" t="s">
        <v>1117</v>
      </c>
      <c r="O336" s="13" t="str">
        <f>"0666453485"</f>
        <v>0666453485</v>
      </c>
    </row>
    <row r="337" spans="1:15" ht="39" hidden="1" customHeight="1">
      <c r="A337" s="21">
        <v>336</v>
      </c>
      <c r="B337" s="13" t="s">
        <v>1160</v>
      </c>
      <c r="C337" s="22">
        <v>1</v>
      </c>
      <c r="D337" s="14">
        <v>44419</v>
      </c>
      <c r="E337" s="15">
        <v>0.72916666666666663</v>
      </c>
      <c r="F337" s="19" t="s">
        <v>3996</v>
      </c>
      <c r="G337" s="15">
        <v>0.77083333333333337</v>
      </c>
      <c r="H337" s="13" t="s">
        <v>29</v>
      </c>
      <c r="I337" s="16" t="s">
        <v>3402</v>
      </c>
      <c r="J337" s="16" t="s">
        <v>511</v>
      </c>
      <c r="K337" s="16" t="s">
        <v>9</v>
      </c>
      <c r="L337" s="16" t="s">
        <v>516</v>
      </c>
      <c r="M337" s="16" t="s">
        <v>517</v>
      </c>
      <c r="N337" s="13" t="s">
        <v>518</v>
      </c>
      <c r="O337" s="13" t="str">
        <f>"0532336293"</f>
        <v>0532336293</v>
      </c>
    </row>
    <row r="338" spans="1:15" ht="39" hidden="1" customHeight="1">
      <c r="A338" s="21">
        <v>337</v>
      </c>
      <c r="B338" s="13" t="s">
        <v>1212</v>
      </c>
      <c r="C338" s="22">
        <v>1</v>
      </c>
      <c r="D338" s="14">
        <v>44420</v>
      </c>
      <c r="E338" s="15">
        <v>0.75</v>
      </c>
      <c r="F338" s="19" t="s">
        <v>3996</v>
      </c>
      <c r="G338" s="15">
        <v>0.79166666666666663</v>
      </c>
      <c r="H338" s="13" t="s">
        <v>29</v>
      </c>
      <c r="I338" s="16" t="s">
        <v>3404</v>
      </c>
      <c r="J338" s="16" t="s">
        <v>1213</v>
      </c>
      <c r="K338" s="16" t="s">
        <v>2060</v>
      </c>
      <c r="L338" s="16" t="s">
        <v>1214</v>
      </c>
      <c r="M338" s="16" t="s">
        <v>931</v>
      </c>
      <c r="N338" s="13" t="s">
        <v>932</v>
      </c>
      <c r="O338" s="13" t="str">
        <f>"0524815111"</f>
        <v>0524815111</v>
      </c>
    </row>
    <row r="339" spans="1:15" ht="39" hidden="1" customHeight="1">
      <c r="A339" s="21">
        <v>338</v>
      </c>
      <c r="B339" s="13" t="s">
        <v>1161</v>
      </c>
      <c r="C339" s="22">
        <v>1</v>
      </c>
      <c r="D339" s="14">
        <v>44425</v>
      </c>
      <c r="E339" s="15">
        <v>0.75</v>
      </c>
      <c r="F339" s="19" t="s">
        <v>3996</v>
      </c>
      <c r="G339" s="15">
        <v>0.79166666666666663</v>
      </c>
      <c r="H339" s="13" t="s">
        <v>913</v>
      </c>
      <c r="I339" s="16" t="s">
        <v>3312</v>
      </c>
      <c r="J339" s="16" t="s">
        <v>1162</v>
      </c>
      <c r="K339" s="16" t="s">
        <v>6</v>
      </c>
      <c r="L339" s="16" t="s">
        <v>1163</v>
      </c>
      <c r="M339" s="16" t="s">
        <v>1164</v>
      </c>
      <c r="N339" s="13" t="s">
        <v>1165</v>
      </c>
      <c r="O339" s="13" t="str">
        <f>"0989734111"</f>
        <v>0989734111</v>
      </c>
    </row>
    <row r="340" spans="1:15" ht="39" hidden="1" customHeight="1">
      <c r="A340" s="21">
        <v>339</v>
      </c>
      <c r="B340" s="13" t="s">
        <v>1166</v>
      </c>
      <c r="C340" s="22">
        <v>1</v>
      </c>
      <c r="D340" s="14">
        <v>44426</v>
      </c>
      <c r="E340" s="15">
        <v>0.3125</v>
      </c>
      <c r="F340" s="19" t="s">
        <v>3996</v>
      </c>
      <c r="G340" s="15">
        <v>0.35416666666666669</v>
      </c>
      <c r="H340" s="13" t="s">
        <v>913</v>
      </c>
      <c r="I340" s="16" t="s">
        <v>3312</v>
      </c>
      <c r="J340" s="16" t="s">
        <v>1162</v>
      </c>
      <c r="K340" s="16" t="s">
        <v>6</v>
      </c>
      <c r="L340" s="16" t="s">
        <v>1163</v>
      </c>
      <c r="M340" s="16" t="s">
        <v>1164</v>
      </c>
      <c r="N340" s="13" t="s">
        <v>1165</v>
      </c>
      <c r="O340" s="13" t="str">
        <f>"0989734111"</f>
        <v>0989734111</v>
      </c>
    </row>
    <row r="341" spans="1:15" ht="39" hidden="1" customHeight="1">
      <c r="A341" s="21">
        <v>340</v>
      </c>
      <c r="B341" s="13" t="s">
        <v>1215</v>
      </c>
      <c r="C341" s="22">
        <v>1</v>
      </c>
      <c r="D341" s="14">
        <v>44426</v>
      </c>
      <c r="E341" s="15">
        <v>0.72916666666666663</v>
      </c>
      <c r="F341" s="19" t="s">
        <v>3996</v>
      </c>
      <c r="G341" s="15">
        <v>0.77083333333333337</v>
      </c>
      <c r="H341" s="13" t="s">
        <v>137</v>
      </c>
      <c r="I341" s="16" t="s">
        <v>3405</v>
      </c>
      <c r="J341" s="16" t="s">
        <v>1216</v>
      </c>
      <c r="K341" s="16" t="s">
        <v>9</v>
      </c>
      <c r="L341" s="16" t="s">
        <v>181</v>
      </c>
      <c r="M341" s="16" t="s">
        <v>1217</v>
      </c>
      <c r="N341" s="13" t="s">
        <v>1218</v>
      </c>
      <c r="O341" s="13" t="str">
        <f>"0862252111"</f>
        <v>0862252111</v>
      </c>
    </row>
    <row r="342" spans="1:15" ht="39" hidden="1" customHeight="1">
      <c r="A342" s="21">
        <v>341</v>
      </c>
      <c r="B342" s="13" t="s">
        <v>1167</v>
      </c>
      <c r="C342" s="22">
        <v>1</v>
      </c>
      <c r="D342" s="14">
        <v>44427</v>
      </c>
      <c r="E342" s="15">
        <v>0.71875</v>
      </c>
      <c r="F342" s="19" t="s">
        <v>3996</v>
      </c>
      <c r="G342" s="15">
        <v>0.78125</v>
      </c>
      <c r="H342" s="13" t="s">
        <v>115</v>
      </c>
      <c r="I342" s="16" t="s">
        <v>3463</v>
      </c>
      <c r="J342" s="16" t="s">
        <v>1141</v>
      </c>
      <c r="K342" s="16" t="s">
        <v>9</v>
      </c>
      <c r="L342" s="16" t="s">
        <v>181</v>
      </c>
      <c r="M342" s="16" t="s">
        <v>116</v>
      </c>
      <c r="N342" s="13" t="s">
        <v>1143</v>
      </c>
      <c r="O342" s="13" t="str">
        <f>"0661313018"</f>
        <v>0661313018</v>
      </c>
    </row>
    <row r="343" spans="1:15" ht="39" hidden="1" customHeight="1">
      <c r="A343" s="21">
        <v>342</v>
      </c>
      <c r="B343" s="13" t="s">
        <v>1219</v>
      </c>
      <c r="C343" s="22">
        <v>1</v>
      </c>
      <c r="D343" s="14">
        <v>44427</v>
      </c>
      <c r="E343" s="15">
        <v>0.75</v>
      </c>
      <c r="F343" s="19" t="s">
        <v>3996</v>
      </c>
      <c r="G343" s="15">
        <v>0.79166666666666663</v>
      </c>
      <c r="H343" s="13" t="s">
        <v>8</v>
      </c>
      <c r="I343" s="16" t="s">
        <v>3518</v>
      </c>
      <c r="J343" s="16" t="s">
        <v>1220</v>
      </c>
      <c r="K343" s="16" t="s">
        <v>6</v>
      </c>
      <c r="L343" s="16" t="s">
        <v>1221</v>
      </c>
      <c r="M343" s="16" t="s">
        <v>1222</v>
      </c>
      <c r="N343" s="13" t="s">
        <v>1223</v>
      </c>
      <c r="O343" s="13" t="str">
        <f>"0270255022"</f>
        <v>0270255022</v>
      </c>
    </row>
    <row r="344" spans="1:15" ht="39" hidden="1" customHeight="1">
      <c r="A344" s="21">
        <v>343</v>
      </c>
      <c r="B344" s="13" t="s">
        <v>1224</v>
      </c>
      <c r="C344" s="22">
        <v>1</v>
      </c>
      <c r="D344" s="14">
        <v>44428</v>
      </c>
      <c r="E344" s="15">
        <v>0.75</v>
      </c>
      <c r="F344" s="19" t="s">
        <v>3996</v>
      </c>
      <c r="G344" s="15">
        <v>0.83333333333333337</v>
      </c>
      <c r="H344" s="13" t="s">
        <v>29</v>
      </c>
      <c r="I344" s="16" t="s">
        <v>3452</v>
      </c>
      <c r="J344" s="16" t="s">
        <v>1225</v>
      </c>
      <c r="K344" s="16" t="s">
        <v>1226</v>
      </c>
      <c r="L344" s="16" t="s">
        <v>1227</v>
      </c>
      <c r="M344" s="16" t="s">
        <v>1228</v>
      </c>
      <c r="N344" s="13" t="s">
        <v>1229</v>
      </c>
      <c r="O344" s="13" t="str">
        <f>"0586242564"</f>
        <v>0586242564</v>
      </c>
    </row>
    <row r="345" spans="1:15" ht="39" hidden="1" customHeight="1">
      <c r="A345" s="21">
        <v>344</v>
      </c>
      <c r="B345" s="13" t="s">
        <v>1248</v>
      </c>
      <c r="C345" s="22">
        <v>1</v>
      </c>
      <c r="D345" s="14">
        <v>44429</v>
      </c>
      <c r="E345" s="15">
        <v>0.60416666666666663</v>
      </c>
      <c r="F345" s="19" t="s">
        <v>3996</v>
      </c>
      <c r="G345" s="15">
        <v>0.64583333333333337</v>
      </c>
      <c r="H345" s="13" t="s">
        <v>10</v>
      </c>
      <c r="I345" s="16" t="s">
        <v>3478</v>
      </c>
      <c r="J345" s="16" t="s">
        <v>1246</v>
      </c>
      <c r="K345" s="16" t="s">
        <v>9</v>
      </c>
      <c r="L345" s="16" t="s">
        <v>333</v>
      </c>
      <c r="M345" s="16" t="s">
        <v>1247</v>
      </c>
      <c r="N345" s="13" t="s">
        <v>769</v>
      </c>
      <c r="O345" s="13" t="str">
        <f>"0775482912"</f>
        <v>0775482912</v>
      </c>
    </row>
    <row r="346" spans="1:15" ht="39" hidden="1" customHeight="1">
      <c r="A346" s="21">
        <v>345</v>
      </c>
      <c r="B346" s="13" t="s">
        <v>1245</v>
      </c>
      <c r="C346" s="22">
        <v>1</v>
      </c>
      <c r="D346" s="14">
        <v>44429</v>
      </c>
      <c r="E346" s="15">
        <v>0.65625</v>
      </c>
      <c r="F346" s="19" t="s">
        <v>3996</v>
      </c>
      <c r="G346" s="15">
        <v>0.69791666666666663</v>
      </c>
      <c r="H346" s="13" t="s">
        <v>10</v>
      </c>
      <c r="I346" s="16" t="s">
        <v>3478</v>
      </c>
      <c r="J346" s="16" t="s">
        <v>1246</v>
      </c>
      <c r="K346" s="16" t="s">
        <v>6</v>
      </c>
      <c r="L346" s="16" t="s">
        <v>333</v>
      </c>
      <c r="M346" s="16" t="s">
        <v>1247</v>
      </c>
      <c r="N346" s="13" t="s">
        <v>769</v>
      </c>
      <c r="O346" s="13" t="str">
        <f>"0775482912"</f>
        <v>0775482912</v>
      </c>
    </row>
    <row r="347" spans="1:15" ht="39" hidden="1" customHeight="1">
      <c r="A347" s="21">
        <v>346</v>
      </c>
      <c r="B347" s="13" t="s">
        <v>1249</v>
      </c>
      <c r="C347" s="22">
        <v>1</v>
      </c>
      <c r="D347" s="14">
        <v>44429</v>
      </c>
      <c r="E347" s="15">
        <v>0.55208333333333337</v>
      </c>
      <c r="F347" s="19" t="s">
        <v>3996</v>
      </c>
      <c r="G347" s="15">
        <v>0.59375</v>
      </c>
      <c r="H347" s="13" t="s">
        <v>10</v>
      </c>
      <c r="I347" s="16" t="s">
        <v>3478</v>
      </c>
      <c r="J347" s="16" t="s">
        <v>1246</v>
      </c>
      <c r="K347" s="16" t="s">
        <v>13</v>
      </c>
      <c r="L347" s="16" t="s">
        <v>333</v>
      </c>
      <c r="M347" s="16" t="s">
        <v>1247</v>
      </c>
      <c r="N347" s="13" t="s">
        <v>769</v>
      </c>
      <c r="O347" s="13" t="str">
        <f>"0775482912"</f>
        <v>0775482912</v>
      </c>
    </row>
    <row r="348" spans="1:15" ht="39" hidden="1" customHeight="1">
      <c r="A348" s="21">
        <v>347</v>
      </c>
      <c r="B348" s="13" t="s">
        <v>1250</v>
      </c>
      <c r="C348" s="22">
        <v>1</v>
      </c>
      <c r="D348" s="14">
        <v>44431</v>
      </c>
      <c r="E348" s="15">
        <v>0.625</v>
      </c>
      <c r="F348" s="19" t="s">
        <v>3996</v>
      </c>
      <c r="G348" s="15">
        <v>0.66666666666666663</v>
      </c>
      <c r="H348" s="13" t="s">
        <v>34</v>
      </c>
      <c r="I348" s="16" t="s">
        <v>3416</v>
      </c>
      <c r="J348" s="16" t="s">
        <v>1251</v>
      </c>
      <c r="K348" s="16" t="s">
        <v>9</v>
      </c>
      <c r="L348" s="16" t="s">
        <v>109</v>
      </c>
      <c r="M348" s="16" t="s">
        <v>1252</v>
      </c>
      <c r="N348" s="13" t="s">
        <v>1253</v>
      </c>
      <c r="O348" s="13" t="str">
        <f>"0443220461"</f>
        <v>0443220461</v>
      </c>
    </row>
    <row r="349" spans="1:15" ht="39" hidden="1" customHeight="1">
      <c r="A349" s="21">
        <v>348</v>
      </c>
      <c r="B349" s="13" t="s">
        <v>1254</v>
      </c>
      <c r="C349" s="22">
        <v>1</v>
      </c>
      <c r="D349" s="14">
        <v>44432</v>
      </c>
      <c r="E349" s="15">
        <v>0.73958333333333337</v>
      </c>
      <c r="F349" s="19" t="s">
        <v>3996</v>
      </c>
      <c r="G349" s="15">
        <v>0.78125</v>
      </c>
      <c r="H349" s="13" t="s">
        <v>115</v>
      </c>
      <c r="I349" s="16" t="s">
        <v>3389</v>
      </c>
      <c r="J349" s="16" t="s">
        <v>411</v>
      </c>
      <c r="K349" s="16" t="s">
        <v>13</v>
      </c>
      <c r="L349" s="16" t="s">
        <v>1255</v>
      </c>
      <c r="M349" s="16" t="s">
        <v>412</v>
      </c>
      <c r="N349" s="13" t="s">
        <v>413</v>
      </c>
      <c r="O349" s="13" t="str">
        <f>"0666921201"</f>
        <v>0666921201</v>
      </c>
    </row>
    <row r="350" spans="1:15" ht="39" hidden="1" customHeight="1">
      <c r="A350" s="21">
        <v>349</v>
      </c>
      <c r="B350" s="13" t="s">
        <v>1256</v>
      </c>
      <c r="C350" s="22">
        <v>1</v>
      </c>
      <c r="D350" s="14">
        <v>44433</v>
      </c>
      <c r="E350" s="15">
        <v>0.70833333333333337</v>
      </c>
      <c r="F350" s="19" t="s">
        <v>3996</v>
      </c>
      <c r="G350" s="15">
        <v>0.77083333333333337</v>
      </c>
      <c r="H350" s="13" t="s">
        <v>117</v>
      </c>
      <c r="I350" s="16" t="s">
        <v>3424</v>
      </c>
      <c r="J350" s="16" t="s">
        <v>1257</v>
      </c>
      <c r="K350" s="16" t="s">
        <v>9</v>
      </c>
      <c r="L350" s="16" t="s">
        <v>1258</v>
      </c>
      <c r="M350" s="16" t="s">
        <v>1259</v>
      </c>
      <c r="N350" s="13" t="s">
        <v>1260</v>
      </c>
      <c r="O350" s="13" t="str">
        <f>"0166228111"</f>
        <v>0166228111</v>
      </c>
    </row>
    <row r="351" spans="1:15" ht="39" hidden="1" customHeight="1">
      <c r="A351" s="21">
        <v>350</v>
      </c>
      <c r="B351" s="13" t="s">
        <v>1261</v>
      </c>
      <c r="C351" s="22">
        <v>1</v>
      </c>
      <c r="D351" s="14">
        <v>44434</v>
      </c>
      <c r="E351" s="15">
        <v>0.75</v>
      </c>
      <c r="F351" s="19" t="s">
        <v>3996</v>
      </c>
      <c r="G351" s="15">
        <v>0.79166666666666663</v>
      </c>
      <c r="H351" s="13" t="s">
        <v>108</v>
      </c>
      <c r="I351" s="16" t="s">
        <v>3388</v>
      </c>
      <c r="J351" s="16" t="s">
        <v>531</v>
      </c>
      <c r="K351" s="16" t="s">
        <v>9</v>
      </c>
      <c r="L351" s="16" t="s">
        <v>532</v>
      </c>
      <c r="M351" s="16" t="s">
        <v>533</v>
      </c>
      <c r="N351" s="13" t="s">
        <v>534</v>
      </c>
      <c r="O351" s="13" t="str">
        <f>"0234262001"</f>
        <v>0234262001</v>
      </c>
    </row>
    <row r="352" spans="1:15" ht="39" hidden="1" customHeight="1">
      <c r="A352" s="21">
        <v>351</v>
      </c>
      <c r="B352" s="13" t="s">
        <v>1262</v>
      </c>
      <c r="C352" s="22">
        <v>1</v>
      </c>
      <c r="D352" s="14">
        <v>44435</v>
      </c>
      <c r="E352" s="15">
        <v>0.72916666666666663</v>
      </c>
      <c r="F352" s="19" t="s">
        <v>3996</v>
      </c>
      <c r="G352" s="15">
        <v>0.79166666666666663</v>
      </c>
      <c r="H352" s="13" t="s">
        <v>137</v>
      </c>
      <c r="I352" s="16" t="s">
        <v>3323</v>
      </c>
      <c r="J352" s="16" t="s">
        <v>1263</v>
      </c>
      <c r="K352" s="16" t="s">
        <v>9</v>
      </c>
      <c r="L352" s="16" t="s">
        <v>1264</v>
      </c>
      <c r="M352" s="16" t="s">
        <v>1265</v>
      </c>
      <c r="N352" s="13" t="s">
        <v>1266</v>
      </c>
      <c r="O352" s="13" t="str">
        <f>"0862522780"</f>
        <v>0862522780</v>
      </c>
    </row>
    <row r="353" spans="1:15" ht="39" hidden="1" customHeight="1">
      <c r="A353" s="21">
        <v>352</v>
      </c>
      <c r="B353" s="13" t="s">
        <v>1267</v>
      </c>
      <c r="C353" s="22">
        <v>1</v>
      </c>
      <c r="D353" s="14">
        <v>44435</v>
      </c>
      <c r="E353" s="15">
        <v>0.72916666666666663</v>
      </c>
      <c r="F353" s="19" t="s">
        <v>3996</v>
      </c>
      <c r="G353" s="15">
        <v>0.77083333333333337</v>
      </c>
      <c r="H353" s="13" t="s">
        <v>67</v>
      </c>
      <c r="I353" s="16" t="s">
        <v>3521</v>
      </c>
      <c r="J353" s="16" t="s">
        <v>1268</v>
      </c>
      <c r="K353" s="16" t="s">
        <v>13</v>
      </c>
      <c r="L353" s="16" t="s">
        <v>1269</v>
      </c>
      <c r="M353" s="16" t="s">
        <v>1270</v>
      </c>
      <c r="N353" s="13" t="s">
        <v>1271</v>
      </c>
      <c r="O353" s="13" t="str">
        <f>"0339793611"</f>
        <v>0339793611</v>
      </c>
    </row>
    <row r="354" spans="1:15" ht="39" hidden="1" customHeight="1">
      <c r="A354" s="21">
        <v>353</v>
      </c>
      <c r="B354" s="13" t="s">
        <v>1272</v>
      </c>
      <c r="C354" s="22">
        <v>1</v>
      </c>
      <c r="D354" s="14">
        <v>44435</v>
      </c>
      <c r="E354" s="15">
        <v>0.72916666666666663</v>
      </c>
      <c r="F354" s="19" t="s">
        <v>3996</v>
      </c>
      <c r="G354" s="15">
        <v>0.77083333333333337</v>
      </c>
      <c r="H354" s="13" t="s">
        <v>282</v>
      </c>
      <c r="I354" s="16" t="s">
        <v>3459</v>
      </c>
      <c r="J354" s="16" t="s">
        <v>591</v>
      </c>
      <c r="K354" s="16" t="s">
        <v>6</v>
      </c>
      <c r="L354" s="16" t="s">
        <v>592</v>
      </c>
      <c r="M354" s="16" t="s">
        <v>408</v>
      </c>
      <c r="N354" s="13" t="s">
        <v>409</v>
      </c>
      <c r="O354" s="13" t="str">
        <f>"0222931111"</f>
        <v>0222931111</v>
      </c>
    </row>
    <row r="355" spans="1:15" ht="39" hidden="1" customHeight="1">
      <c r="A355" s="21">
        <v>354</v>
      </c>
      <c r="B355" s="13" t="s">
        <v>1273</v>
      </c>
      <c r="C355" s="22">
        <v>1</v>
      </c>
      <c r="D355" s="14">
        <v>44435</v>
      </c>
      <c r="E355" s="15">
        <v>0.75</v>
      </c>
      <c r="F355" s="19" t="s">
        <v>3996</v>
      </c>
      <c r="G355" s="15">
        <v>0.79166666666666663</v>
      </c>
      <c r="H355" s="13" t="s">
        <v>25</v>
      </c>
      <c r="I355" s="16" t="s">
        <v>3294</v>
      </c>
      <c r="J355" s="16" t="s">
        <v>434</v>
      </c>
      <c r="K355" s="16" t="s">
        <v>6</v>
      </c>
      <c r="L355" s="16" t="s">
        <v>1274</v>
      </c>
      <c r="M355" s="16" t="s">
        <v>173</v>
      </c>
      <c r="N355" s="13" t="s">
        <v>174</v>
      </c>
      <c r="O355" s="13" t="str">
        <f>"0470922211"</f>
        <v>0470922211</v>
      </c>
    </row>
    <row r="356" spans="1:15" ht="39" hidden="1" customHeight="1">
      <c r="A356" s="21">
        <v>355</v>
      </c>
      <c r="B356" s="13" t="s">
        <v>1095</v>
      </c>
      <c r="C356" s="22">
        <v>1</v>
      </c>
      <c r="D356" s="14">
        <v>44438</v>
      </c>
      <c r="E356" s="15">
        <v>0.625</v>
      </c>
      <c r="F356" s="19" t="s">
        <v>3996</v>
      </c>
      <c r="G356" s="15">
        <v>0.6875</v>
      </c>
      <c r="H356" s="13" t="s">
        <v>115</v>
      </c>
      <c r="I356" s="16" t="s">
        <v>3401</v>
      </c>
      <c r="J356" s="16" t="s">
        <v>1096</v>
      </c>
      <c r="K356" s="16" t="s">
        <v>6</v>
      </c>
      <c r="L356" s="16" t="s">
        <v>1097</v>
      </c>
      <c r="M356" s="16" t="s">
        <v>395</v>
      </c>
      <c r="N356" s="13" t="s">
        <v>396</v>
      </c>
      <c r="O356" s="13" t="str">
        <f>"0668651211"</f>
        <v>0668651211</v>
      </c>
    </row>
    <row r="357" spans="1:15" ht="39" hidden="1" customHeight="1">
      <c r="A357" s="21">
        <v>356</v>
      </c>
      <c r="B357" s="13" t="s">
        <v>1168</v>
      </c>
      <c r="C357" s="22">
        <v>1</v>
      </c>
      <c r="D357" s="14">
        <v>44438</v>
      </c>
      <c r="E357" s="15">
        <v>0.66666666666666663</v>
      </c>
      <c r="F357" s="19" t="s">
        <v>3996</v>
      </c>
      <c r="G357" s="15">
        <v>0.70833333333333337</v>
      </c>
      <c r="H357" s="13" t="s">
        <v>115</v>
      </c>
      <c r="I357" s="16" t="s">
        <v>3321</v>
      </c>
      <c r="J357" s="16" t="s">
        <v>1114</v>
      </c>
      <c r="K357" s="16" t="s">
        <v>13</v>
      </c>
      <c r="L357" s="16" t="s">
        <v>1169</v>
      </c>
      <c r="M357" s="16" t="s">
        <v>1116</v>
      </c>
      <c r="N357" s="13" t="s">
        <v>1117</v>
      </c>
      <c r="O357" s="13" t="str">
        <f>"0666453485"</f>
        <v>0666453485</v>
      </c>
    </row>
    <row r="358" spans="1:15" ht="39" hidden="1" customHeight="1">
      <c r="A358" s="21">
        <v>357</v>
      </c>
      <c r="B358" s="13" t="s">
        <v>1275</v>
      </c>
      <c r="C358" s="22">
        <v>1</v>
      </c>
      <c r="D358" s="14">
        <v>44439</v>
      </c>
      <c r="E358" s="15">
        <v>0.71875</v>
      </c>
      <c r="F358" s="19" t="s">
        <v>3996</v>
      </c>
      <c r="G358" s="15">
        <v>0.76041666666666663</v>
      </c>
      <c r="H358" s="13" t="s">
        <v>110</v>
      </c>
      <c r="I358" s="16" t="s">
        <v>3354</v>
      </c>
      <c r="J358" s="16" t="s">
        <v>206</v>
      </c>
      <c r="K358" s="16" t="s">
        <v>6</v>
      </c>
      <c r="L358" s="16" t="s">
        <v>7</v>
      </c>
      <c r="M358" s="16" t="s">
        <v>208</v>
      </c>
      <c r="N358" s="13" t="s">
        <v>209</v>
      </c>
      <c r="O358" s="13" t="str">
        <f>"0538385000"</f>
        <v>0538385000</v>
      </c>
    </row>
    <row r="359" spans="1:15" ht="39" hidden="1" customHeight="1">
      <c r="A359" s="21">
        <v>358</v>
      </c>
      <c r="B359" s="13" t="s">
        <v>1276</v>
      </c>
      <c r="C359" s="22">
        <v>1</v>
      </c>
      <c r="D359" s="14">
        <v>44440</v>
      </c>
      <c r="E359" s="15">
        <v>0.75</v>
      </c>
      <c r="F359" s="19" t="s">
        <v>3996</v>
      </c>
      <c r="G359" s="15">
        <v>0.8125</v>
      </c>
      <c r="H359" s="13" t="s">
        <v>115</v>
      </c>
      <c r="I359" s="16" t="s">
        <v>3516</v>
      </c>
      <c r="J359" s="16" t="s">
        <v>228</v>
      </c>
      <c r="K359" s="16" t="s">
        <v>9</v>
      </c>
      <c r="L359" s="16" t="s">
        <v>1277</v>
      </c>
      <c r="M359" s="16" t="s">
        <v>663</v>
      </c>
      <c r="N359" s="13" t="s">
        <v>664</v>
      </c>
      <c r="O359" s="13" t="str">
        <f>"0721535761"</f>
        <v>0721535761</v>
      </c>
    </row>
    <row r="360" spans="1:15" ht="39" hidden="1" customHeight="1">
      <c r="A360" s="21">
        <v>359</v>
      </c>
      <c r="B360" s="13" t="s">
        <v>1230</v>
      </c>
      <c r="C360" s="22">
        <v>1</v>
      </c>
      <c r="D360" s="14">
        <v>44440</v>
      </c>
      <c r="E360" s="15">
        <v>0.73958333333333337</v>
      </c>
      <c r="F360" s="19" t="s">
        <v>3996</v>
      </c>
      <c r="G360" s="15">
        <v>0.78125</v>
      </c>
      <c r="H360" s="13" t="s">
        <v>1130</v>
      </c>
      <c r="I360" s="16" t="s">
        <v>3322</v>
      </c>
      <c r="J360" s="16" t="s">
        <v>1231</v>
      </c>
      <c r="K360" s="16" t="s">
        <v>9</v>
      </c>
      <c r="L360" s="16" t="s">
        <v>1232</v>
      </c>
      <c r="M360" s="16" t="s">
        <v>1133</v>
      </c>
      <c r="N360" s="13" t="s">
        <v>1134</v>
      </c>
      <c r="O360" s="13" t="str">
        <f>"0992307002"</f>
        <v>0992307002</v>
      </c>
    </row>
    <row r="361" spans="1:15" ht="39" hidden="1" customHeight="1">
      <c r="A361" s="21">
        <v>360</v>
      </c>
      <c r="B361" s="13" t="s">
        <v>1278</v>
      </c>
      <c r="C361" s="22">
        <v>1</v>
      </c>
      <c r="D361" s="14">
        <v>44441</v>
      </c>
      <c r="E361" s="15">
        <v>0.72916666666666663</v>
      </c>
      <c r="F361" s="19" t="s">
        <v>3996</v>
      </c>
      <c r="G361" s="15">
        <v>0.77083333333333337</v>
      </c>
      <c r="H361" s="13" t="s">
        <v>42</v>
      </c>
      <c r="I361" s="16" t="s">
        <v>3302</v>
      </c>
      <c r="J361" s="16" t="s">
        <v>43</v>
      </c>
      <c r="K361" s="16" t="s">
        <v>9</v>
      </c>
      <c r="L361" s="16" t="s">
        <v>1279</v>
      </c>
      <c r="M361" s="16" t="s">
        <v>374</v>
      </c>
      <c r="N361" s="13" t="s">
        <v>375</v>
      </c>
      <c r="O361" s="13" t="str">
        <f>"0952242171"</f>
        <v>0952242171</v>
      </c>
    </row>
    <row r="362" spans="1:15" ht="39" hidden="1" customHeight="1">
      <c r="A362" s="21">
        <v>361</v>
      </c>
      <c r="B362" s="13" t="s">
        <v>1170</v>
      </c>
      <c r="C362" s="22">
        <v>1</v>
      </c>
      <c r="D362" s="14">
        <v>44442</v>
      </c>
      <c r="E362" s="15">
        <v>0.70833333333333337</v>
      </c>
      <c r="F362" s="19" t="s">
        <v>3996</v>
      </c>
      <c r="G362" s="15">
        <v>0.75</v>
      </c>
      <c r="H362" s="13" t="s">
        <v>115</v>
      </c>
      <c r="I362" s="16" t="s">
        <v>3463</v>
      </c>
      <c r="J362" s="16" t="s">
        <v>1141</v>
      </c>
      <c r="K362" s="16" t="s">
        <v>13</v>
      </c>
      <c r="L362" s="16" t="s">
        <v>741</v>
      </c>
      <c r="M362" s="16" t="s">
        <v>116</v>
      </c>
      <c r="N362" s="13" t="s">
        <v>1143</v>
      </c>
      <c r="O362" s="13" t="str">
        <f>"0661313018"</f>
        <v>0661313018</v>
      </c>
    </row>
    <row r="363" spans="1:15" ht="39" hidden="1" customHeight="1">
      <c r="A363" s="21">
        <v>362</v>
      </c>
      <c r="B363" s="13" t="s">
        <v>1171</v>
      </c>
      <c r="C363" s="22">
        <v>1</v>
      </c>
      <c r="D363" s="14">
        <v>44445</v>
      </c>
      <c r="E363" s="15">
        <v>0.70833333333333337</v>
      </c>
      <c r="F363" s="19" t="s">
        <v>3996</v>
      </c>
      <c r="G363" s="15">
        <v>0.75</v>
      </c>
      <c r="H363" s="13" t="s">
        <v>115</v>
      </c>
      <c r="I363" s="16" t="s">
        <v>3463</v>
      </c>
      <c r="J363" s="16" t="s">
        <v>1141</v>
      </c>
      <c r="K363" s="16" t="s">
        <v>13</v>
      </c>
      <c r="L363" s="16" t="s">
        <v>741</v>
      </c>
      <c r="M363" s="16" t="s">
        <v>116</v>
      </c>
      <c r="N363" s="13" t="s">
        <v>1143</v>
      </c>
      <c r="O363" s="13" t="str">
        <f>"0661313018"</f>
        <v>0661313018</v>
      </c>
    </row>
    <row r="364" spans="1:15" ht="39" hidden="1" customHeight="1">
      <c r="A364" s="21">
        <v>363</v>
      </c>
      <c r="B364" s="13" t="s">
        <v>1280</v>
      </c>
      <c r="C364" s="22">
        <v>1</v>
      </c>
      <c r="D364" s="14">
        <v>44445</v>
      </c>
      <c r="E364" s="15">
        <v>0.73958333333333337</v>
      </c>
      <c r="F364" s="19" t="s">
        <v>3996</v>
      </c>
      <c r="G364" s="15">
        <v>0.79166666666666663</v>
      </c>
      <c r="H364" s="13" t="s">
        <v>137</v>
      </c>
      <c r="I364" s="16" t="s">
        <v>3292</v>
      </c>
      <c r="J364" s="16" t="s">
        <v>138</v>
      </c>
      <c r="K364" s="16" t="s">
        <v>9</v>
      </c>
      <c r="L364" s="16" t="s">
        <v>415</v>
      </c>
      <c r="M364" s="16" t="s">
        <v>1105</v>
      </c>
      <c r="N364" s="13" t="s">
        <v>141</v>
      </c>
      <c r="O364" s="13" t="str">
        <f>"0868218111"</f>
        <v>0868218111</v>
      </c>
    </row>
    <row r="365" spans="1:15" ht="39" hidden="1" customHeight="1">
      <c r="A365" s="21">
        <v>364</v>
      </c>
      <c r="B365" s="13" t="s">
        <v>1172</v>
      </c>
      <c r="C365" s="22">
        <v>1</v>
      </c>
      <c r="D365" s="14">
        <v>44446</v>
      </c>
      <c r="E365" s="15">
        <v>0.70833333333333337</v>
      </c>
      <c r="F365" s="19" t="s">
        <v>3996</v>
      </c>
      <c r="G365" s="15">
        <v>0.75</v>
      </c>
      <c r="H365" s="13" t="s">
        <v>115</v>
      </c>
      <c r="I365" s="16" t="s">
        <v>3463</v>
      </c>
      <c r="J365" s="16" t="s">
        <v>1141</v>
      </c>
      <c r="K365" s="16" t="s">
        <v>13</v>
      </c>
      <c r="L365" s="16" t="s">
        <v>741</v>
      </c>
      <c r="M365" s="16" t="s">
        <v>116</v>
      </c>
      <c r="N365" s="13" t="s">
        <v>1143</v>
      </c>
      <c r="O365" s="13" t="str">
        <f>"0661313018"</f>
        <v>0661313018</v>
      </c>
    </row>
    <row r="366" spans="1:15" ht="39" hidden="1" customHeight="1">
      <c r="A366" s="21">
        <v>365</v>
      </c>
      <c r="B366" s="13" t="s">
        <v>1173</v>
      </c>
      <c r="C366" s="22">
        <v>1</v>
      </c>
      <c r="D366" s="14">
        <v>44447</v>
      </c>
      <c r="E366" s="15">
        <v>0.5</v>
      </c>
      <c r="F366" s="19" t="s">
        <v>3996</v>
      </c>
      <c r="G366" s="15">
        <v>0.54166666666666663</v>
      </c>
      <c r="H366" s="13" t="s">
        <v>115</v>
      </c>
      <c r="I366" s="16" t="s">
        <v>3463</v>
      </c>
      <c r="J366" s="16" t="s">
        <v>1141</v>
      </c>
      <c r="K366" s="16" t="s">
        <v>13</v>
      </c>
      <c r="L366" s="16" t="s">
        <v>741</v>
      </c>
      <c r="M366" s="16" t="s">
        <v>116</v>
      </c>
      <c r="N366" s="13" t="s">
        <v>1143</v>
      </c>
      <c r="O366" s="13" t="str">
        <f>"0661313018"</f>
        <v>0661313018</v>
      </c>
    </row>
    <row r="367" spans="1:15" ht="39" hidden="1" customHeight="1">
      <c r="A367" s="21">
        <v>366</v>
      </c>
      <c r="B367" s="13" t="s">
        <v>1281</v>
      </c>
      <c r="C367" s="22">
        <v>1</v>
      </c>
      <c r="D367" s="14">
        <v>44448</v>
      </c>
      <c r="E367" s="15">
        <v>0.71875</v>
      </c>
      <c r="F367" s="19" t="s">
        <v>3996</v>
      </c>
      <c r="G367" s="15">
        <v>0.76041666666666663</v>
      </c>
      <c r="H367" s="13" t="s">
        <v>67</v>
      </c>
      <c r="I367" s="16" t="s">
        <v>3430</v>
      </c>
      <c r="J367" s="16" t="s">
        <v>1136</v>
      </c>
      <c r="K367" s="16" t="s">
        <v>9</v>
      </c>
      <c r="L367" s="16" t="s">
        <v>1282</v>
      </c>
      <c r="M367" s="16" t="s">
        <v>1138</v>
      </c>
      <c r="N367" s="13" t="s">
        <v>1139</v>
      </c>
      <c r="O367" s="13" t="str">
        <f>"0424611535"</f>
        <v>0424611535</v>
      </c>
    </row>
    <row r="368" spans="1:15" ht="39" hidden="1" customHeight="1">
      <c r="A368" s="21">
        <v>367</v>
      </c>
      <c r="B368" s="13" t="s">
        <v>1283</v>
      </c>
      <c r="C368" s="22">
        <v>1</v>
      </c>
      <c r="D368" s="14">
        <v>44449</v>
      </c>
      <c r="E368" s="15">
        <v>0.75</v>
      </c>
      <c r="F368" s="19" t="s">
        <v>3996</v>
      </c>
      <c r="G368" s="15">
        <v>0.8125</v>
      </c>
      <c r="H368" s="13" t="s">
        <v>29</v>
      </c>
      <c r="I368" s="16" t="s">
        <v>3320</v>
      </c>
      <c r="J368" s="16" t="s">
        <v>1284</v>
      </c>
      <c r="K368" s="16" t="s">
        <v>6</v>
      </c>
      <c r="L368" s="16" t="s">
        <v>1285</v>
      </c>
      <c r="M368" s="16" t="s">
        <v>1286</v>
      </c>
      <c r="N368" s="13" t="s">
        <v>1287</v>
      </c>
      <c r="O368" s="13" t="str">
        <f>"0528321121"</f>
        <v>0528321121</v>
      </c>
    </row>
    <row r="369" spans="1:15" ht="39" hidden="1" customHeight="1">
      <c r="A369" s="21">
        <v>368</v>
      </c>
      <c r="B369" s="13" t="s">
        <v>1174</v>
      </c>
      <c r="C369" s="22">
        <v>1</v>
      </c>
      <c r="D369" s="14">
        <v>44452</v>
      </c>
      <c r="E369" s="15">
        <v>0.75</v>
      </c>
      <c r="F369" s="19" t="s">
        <v>3996</v>
      </c>
      <c r="G369" s="15">
        <v>0.79166666666666663</v>
      </c>
      <c r="H369" s="13" t="s">
        <v>380</v>
      </c>
      <c r="I369" s="16" t="s">
        <v>3290</v>
      </c>
      <c r="J369" s="16" t="s">
        <v>1175</v>
      </c>
      <c r="K369" s="16" t="s">
        <v>6</v>
      </c>
      <c r="L369" s="16" t="s">
        <v>382</v>
      </c>
      <c r="M369" s="16" t="s">
        <v>864</v>
      </c>
      <c r="N369" s="13" t="s">
        <v>384</v>
      </c>
      <c r="O369" s="13" t="str">
        <f>"0762652058"</f>
        <v>0762652058</v>
      </c>
    </row>
    <row r="370" spans="1:15" ht="39" hidden="1" customHeight="1">
      <c r="A370" s="21">
        <v>369</v>
      </c>
      <c r="B370" s="13" t="s">
        <v>1288</v>
      </c>
      <c r="C370" s="22">
        <v>1</v>
      </c>
      <c r="D370" s="14">
        <v>44452</v>
      </c>
      <c r="E370" s="15">
        <v>0.72916666666666663</v>
      </c>
      <c r="F370" s="19" t="s">
        <v>3996</v>
      </c>
      <c r="G370" s="15">
        <v>0.77083333333333337</v>
      </c>
      <c r="H370" s="13" t="s">
        <v>34</v>
      </c>
      <c r="I370" s="16" t="s">
        <v>3410</v>
      </c>
      <c r="J370" s="16" t="s">
        <v>1289</v>
      </c>
      <c r="K370" s="16" t="s">
        <v>13</v>
      </c>
      <c r="L370" s="16" t="s">
        <v>1290</v>
      </c>
      <c r="M370" s="16" t="s">
        <v>1291</v>
      </c>
      <c r="N370" s="13" t="s">
        <v>1292</v>
      </c>
      <c r="O370" s="13" t="str">
        <f>"0468222710"</f>
        <v>0468222710</v>
      </c>
    </row>
    <row r="371" spans="1:15" ht="39" hidden="1" customHeight="1">
      <c r="A371" s="21">
        <v>370</v>
      </c>
      <c r="B371" s="13" t="s">
        <v>1293</v>
      </c>
      <c r="C371" s="22">
        <v>1</v>
      </c>
      <c r="D371" s="14">
        <v>44453</v>
      </c>
      <c r="E371" s="15">
        <v>0.72916666666666663</v>
      </c>
      <c r="F371" s="19" t="s">
        <v>3996</v>
      </c>
      <c r="G371" s="15">
        <v>0.78125</v>
      </c>
      <c r="H371" s="13" t="s">
        <v>34</v>
      </c>
      <c r="I371" s="16" t="s">
        <v>3410</v>
      </c>
      <c r="J371" s="16" t="s">
        <v>1289</v>
      </c>
      <c r="K371" s="16" t="s">
        <v>9</v>
      </c>
      <c r="L371" s="16" t="s">
        <v>1294</v>
      </c>
      <c r="M371" s="16" t="s">
        <v>1291</v>
      </c>
      <c r="N371" s="13" t="s">
        <v>1292</v>
      </c>
      <c r="O371" s="13" t="str">
        <f>"0468222710"</f>
        <v>0468222710</v>
      </c>
    </row>
    <row r="372" spans="1:15" ht="39" hidden="1" customHeight="1">
      <c r="A372" s="21">
        <v>371</v>
      </c>
      <c r="B372" s="13" t="s">
        <v>1295</v>
      </c>
      <c r="C372" s="22">
        <v>1</v>
      </c>
      <c r="D372" s="14">
        <v>44454</v>
      </c>
      <c r="E372" s="15">
        <v>0.66666666666666663</v>
      </c>
      <c r="F372" s="19" t="s">
        <v>3996</v>
      </c>
      <c r="G372" s="15">
        <v>0.70833333333333337</v>
      </c>
      <c r="H372" s="13" t="s">
        <v>45</v>
      </c>
      <c r="I372" s="16" t="s">
        <v>3396</v>
      </c>
      <c r="J372" s="16" t="s">
        <v>46</v>
      </c>
      <c r="K372" s="16" t="s">
        <v>6</v>
      </c>
      <c r="L372" s="16" t="s">
        <v>760</v>
      </c>
      <c r="M372" s="16" t="s">
        <v>628</v>
      </c>
      <c r="N372" s="13" t="s">
        <v>49</v>
      </c>
      <c r="O372" s="13" t="str">
        <f>"0824723111"</f>
        <v>0824723111</v>
      </c>
    </row>
    <row r="373" spans="1:15" ht="39" hidden="1" customHeight="1">
      <c r="A373" s="21">
        <v>372</v>
      </c>
      <c r="B373" s="13" t="s">
        <v>1296</v>
      </c>
      <c r="C373" s="22">
        <v>1</v>
      </c>
      <c r="D373" s="14">
        <v>44455</v>
      </c>
      <c r="E373" s="15">
        <v>0.72916666666666663</v>
      </c>
      <c r="F373" s="19" t="s">
        <v>3996</v>
      </c>
      <c r="G373" s="15">
        <v>0.77083333333333337</v>
      </c>
      <c r="H373" s="13" t="s">
        <v>110</v>
      </c>
      <c r="I373" s="16" t="s">
        <v>3517</v>
      </c>
      <c r="J373" s="16" t="s">
        <v>1297</v>
      </c>
      <c r="K373" s="16" t="s">
        <v>9</v>
      </c>
      <c r="L373" s="16" t="s">
        <v>181</v>
      </c>
      <c r="M373" s="16" t="s">
        <v>1298</v>
      </c>
      <c r="N373" s="13" t="s">
        <v>111</v>
      </c>
      <c r="O373" s="13" t="str">
        <f>"0537289545"</f>
        <v>0537289545</v>
      </c>
    </row>
    <row r="374" spans="1:15" ht="39" hidden="1" customHeight="1">
      <c r="A374" s="21">
        <v>373</v>
      </c>
      <c r="B374" s="13" t="s">
        <v>1299</v>
      </c>
      <c r="C374" s="22">
        <v>1</v>
      </c>
      <c r="D374" s="14">
        <v>44455</v>
      </c>
      <c r="E374" s="15">
        <v>0.70833333333333337</v>
      </c>
      <c r="F374" s="19" t="s">
        <v>3996</v>
      </c>
      <c r="G374" s="15">
        <v>0.75</v>
      </c>
      <c r="H374" s="13" t="s">
        <v>8</v>
      </c>
      <c r="I374" s="16" t="s">
        <v>3496</v>
      </c>
      <c r="J374" s="16" t="s">
        <v>1300</v>
      </c>
      <c r="K374" s="16" t="s">
        <v>9</v>
      </c>
      <c r="L374" s="16" t="s">
        <v>1301</v>
      </c>
      <c r="M374" s="16" t="s">
        <v>311</v>
      </c>
      <c r="N374" s="13" t="s">
        <v>163</v>
      </c>
      <c r="O374" s="13" t="str">
        <f>"0272207736"</f>
        <v>0272207736</v>
      </c>
    </row>
    <row r="375" spans="1:15" ht="39" hidden="1" customHeight="1">
      <c r="A375" s="21">
        <v>374</v>
      </c>
      <c r="B375" s="13" t="s">
        <v>1302</v>
      </c>
      <c r="C375" s="22">
        <v>1</v>
      </c>
      <c r="D375" s="14">
        <v>44456</v>
      </c>
      <c r="E375" s="15">
        <v>0.72916666666666663</v>
      </c>
      <c r="F375" s="19" t="s">
        <v>3996</v>
      </c>
      <c r="G375" s="15">
        <v>0.79166666666666663</v>
      </c>
      <c r="H375" s="13" t="s">
        <v>110</v>
      </c>
      <c r="I375" s="16" t="s">
        <v>3517</v>
      </c>
      <c r="J375" s="16" t="s">
        <v>876</v>
      </c>
      <c r="K375" s="16" t="s">
        <v>13</v>
      </c>
      <c r="L375" s="16" t="s">
        <v>741</v>
      </c>
      <c r="M375" s="16" t="s">
        <v>877</v>
      </c>
      <c r="N375" s="13" t="s">
        <v>878</v>
      </c>
      <c r="O375" s="13" t="str">
        <f>"0537289545"</f>
        <v>0537289545</v>
      </c>
    </row>
    <row r="376" spans="1:15" ht="39" hidden="1" customHeight="1">
      <c r="A376" s="21">
        <v>375</v>
      </c>
      <c r="B376" s="13" t="s">
        <v>1303</v>
      </c>
      <c r="C376" s="22">
        <v>1</v>
      </c>
      <c r="D376" s="14">
        <v>44456</v>
      </c>
      <c r="E376" s="15">
        <v>0.73958333333333337</v>
      </c>
      <c r="F376" s="19" t="s">
        <v>3996</v>
      </c>
      <c r="G376" s="15">
        <v>0.78125</v>
      </c>
      <c r="H376" s="13" t="s">
        <v>29</v>
      </c>
      <c r="I376" s="16" t="s">
        <v>3452</v>
      </c>
      <c r="J376" s="16" t="s">
        <v>1304</v>
      </c>
      <c r="K376" s="16" t="s">
        <v>13</v>
      </c>
      <c r="L376" s="16" t="s">
        <v>1305</v>
      </c>
      <c r="M376" s="16" t="s">
        <v>1306</v>
      </c>
      <c r="N376" s="13" t="s">
        <v>1229</v>
      </c>
      <c r="O376" s="13" t="str">
        <f>"0586242564"</f>
        <v>0586242564</v>
      </c>
    </row>
    <row r="377" spans="1:15" ht="39" hidden="1" customHeight="1">
      <c r="A377" s="21">
        <v>376</v>
      </c>
      <c r="B377" s="13" t="s">
        <v>1307</v>
      </c>
      <c r="C377" s="22">
        <v>1</v>
      </c>
      <c r="D377" s="14">
        <v>44460</v>
      </c>
      <c r="E377" s="15">
        <v>0.75</v>
      </c>
      <c r="F377" s="19" t="s">
        <v>3996</v>
      </c>
      <c r="G377" s="15">
        <v>0.79166666666666663</v>
      </c>
      <c r="H377" s="13" t="s">
        <v>25</v>
      </c>
      <c r="I377" s="16" t="s">
        <v>3294</v>
      </c>
      <c r="J377" s="16" t="s">
        <v>434</v>
      </c>
      <c r="K377" s="16" t="s">
        <v>6</v>
      </c>
      <c r="L377" s="16" t="s">
        <v>435</v>
      </c>
      <c r="M377" s="16" t="s">
        <v>173</v>
      </c>
      <c r="N377" s="13" t="s">
        <v>174</v>
      </c>
      <c r="O377" s="13" t="str">
        <f>"0470922211"</f>
        <v>0470922211</v>
      </c>
    </row>
    <row r="378" spans="1:15" ht="39" hidden="1" customHeight="1">
      <c r="A378" s="21">
        <v>377</v>
      </c>
      <c r="B378" s="13" t="s">
        <v>1308</v>
      </c>
      <c r="C378" s="22">
        <v>1</v>
      </c>
      <c r="D378" s="14">
        <v>44460</v>
      </c>
      <c r="E378" s="15">
        <v>0.54166666666666663</v>
      </c>
      <c r="F378" s="19" t="s">
        <v>3996</v>
      </c>
      <c r="G378" s="15">
        <v>0.58333333333333337</v>
      </c>
      <c r="H378" s="13" t="s">
        <v>25</v>
      </c>
      <c r="I378" s="16" t="s">
        <v>3294</v>
      </c>
      <c r="J378" s="16" t="s">
        <v>434</v>
      </c>
      <c r="K378" s="16" t="s">
        <v>6</v>
      </c>
      <c r="L378" s="16" t="s">
        <v>435</v>
      </c>
      <c r="M378" s="16" t="s">
        <v>173</v>
      </c>
      <c r="N378" s="13" t="s">
        <v>174</v>
      </c>
      <c r="O378" s="13" t="str">
        <f>"0470922211"</f>
        <v>0470922211</v>
      </c>
    </row>
    <row r="379" spans="1:15" ht="39" hidden="1" customHeight="1">
      <c r="A379" s="21">
        <v>378</v>
      </c>
      <c r="B379" s="13" t="s">
        <v>1309</v>
      </c>
      <c r="C379" s="22">
        <v>1</v>
      </c>
      <c r="D379" s="14">
        <v>44463</v>
      </c>
      <c r="E379" s="15">
        <v>0.71875</v>
      </c>
      <c r="F379" s="19" t="s">
        <v>3996</v>
      </c>
      <c r="G379" s="15">
        <v>0.76041666666666663</v>
      </c>
      <c r="H379" s="13" t="s">
        <v>1310</v>
      </c>
      <c r="I379" s="16" t="s">
        <v>3325</v>
      </c>
      <c r="J379" s="16" t="s">
        <v>1311</v>
      </c>
      <c r="K379" s="16" t="s">
        <v>6</v>
      </c>
      <c r="L379" s="16" t="s">
        <v>1312</v>
      </c>
      <c r="M379" s="16" t="s">
        <v>1313</v>
      </c>
      <c r="N379" s="13" t="s">
        <v>1314</v>
      </c>
      <c r="O379" s="13" t="str">
        <f>"0776363630"</f>
        <v>0776363630</v>
      </c>
    </row>
    <row r="380" spans="1:15" ht="39" hidden="1" customHeight="1">
      <c r="A380" s="21">
        <v>379</v>
      </c>
      <c r="B380" s="13" t="s">
        <v>1315</v>
      </c>
      <c r="C380" s="22">
        <v>1</v>
      </c>
      <c r="D380" s="14">
        <v>44463</v>
      </c>
      <c r="E380" s="15">
        <v>0.72916666666666663</v>
      </c>
      <c r="F380" s="19" t="s">
        <v>3996</v>
      </c>
      <c r="G380" s="15">
        <v>0.77083333333333337</v>
      </c>
      <c r="H380" s="13" t="s">
        <v>484</v>
      </c>
      <c r="I380" s="16" t="s">
        <v>3378</v>
      </c>
      <c r="J380" s="16" t="s">
        <v>1316</v>
      </c>
      <c r="K380" s="16" t="s">
        <v>13</v>
      </c>
      <c r="L380" s="16" t="s">
        <v>1317</v>
      </c>
      <c r="M380" s="16" t="s">
        <v>1318</v>
      </c>
      <c r="N380" s="13" t="s">
        <v>1319</v>
      </c>
      <c r="O380" s="13" t="str">
        <f>"0948298904"</f>
        <v>0948298904</v>
      </c>
    </row>
    <row r="381" spans="1:15" ht="39" hidden="1" customHeight="1">
      <c r="A381" s="21">
        <v>380</v>
      </c>
      <c r="B381" s="13" t="s">
        <v>1320</v>
      </c>
      <c r="C381" s="22">
        <v>1</v>
      </c>
      <c r="D381" s="14">
        <v>44464</v>
      </c>
      <c r="E381" s="15">
        <v>0.41666666666666669</v>
      </c>
      <c r="F381" s="19" t="s">
        <v>3996</v>
      </c>
      <c r="G381" s="15">
        <v>0.47916666666666669</v>
      </c>
      <c r="H381" s="13" t="s">
        <v>117</v>
      </c>
      <c r="I381" s="16" t="s">
        <v>3466</v>
      </c>
      <c r="J381" s="16" t="s">
        <v>1321</v>
      </c>
      <c r="K381" s="16" t="s">
        <v>6</v>
      </c>
      <c r="L381" s="16" t="s">
        <v>1322</v>
      </c>
      <c r="M381" s="16" t="s">
        <v>1235</v>
      </c>
      <c r="N381" s="13" t="s">
        <v>1323</v>
      </c>
      <c r="O381" s="13" t="str">
        <f>"0116818111"</f>
        <v>0116818111</v>
      </c>
    </row>
    <row r="382" spans="1:15" ht="39" hidden="1" customHeight="1">
      <c r="A382" s="21">
        <v>381</v>
      </c>
      <c r="B382" s="13" t="s">
        <v>1324</v>
      </c>
      <c r="C382" s="22">
        <v>1</v>
      </c>
      <c r="D382" s="14">
        <v>44466</v>
      </c>
      <c r="E382" s="15">
        <v>0.72916666666666663</v>
      </c>
      <c r="F382" s="19" t="s">
        <v>3996</v>
      </c>
      <c r="G382" s="15">
        <v>0.77083333333333337</v>
      </c>
      <c r="H382" s="13" t="s">
        <v>115</v>
      </c>
      <c r="I382" s="16" t="s">
        <v>3326</v>
      </c>
      <c r="J382" s="16" t="s">
        <v>1325</v>
      </c>
      <c r="K382" s="16" t="s">
        <v>9</v>
      </c>
      <c r="L382" s="16" t="s">
        <v>1326</v>
      </c>
      <c r="M382" s="16" t="s">
        <v>1327</v>
      </c>
      <c r="N382" s="13" t="s">
        <v>1328</v>
      </c>
      <c r="O382" s="13" t="str">
        <f>"0724451000"</f>
        <v>0724451000</v>
      </c>
    </row>
    <row r="383" spans="1:15" ht="39" hidden="1" customHeight="1">
      <c r="A383" s="21">
        <v>382</v>
      </c>
      <c r="B383" s="13" t="s">
        <v>1329</v>
      </c>
      <c r="C383" s="22">
        <v>1</v>
      </c>
      <c r="D383" s="14">
        <v>44466</v>
      </c>
      <c r="E383" s="15">
        <v>0.73958333333333337</v>
      </c>
      <c r="F383" s="19" t="s">
        <v>3996</v>
      </c>
      <c r="G383" s="15">
        <v>0.78125</v>
      </c>
      <c r="H383" s="13" t="s">
        <v>115</v>
      </c>
      <c r="I383" s="16" t="s">
        <v>3389</v>
      </c>
      <c r="J383" s="16" t="s">
        <v>411</v>
      </c>
      <c r="K383" s="16" t="s">
        <v>9</v>
      </c>
      <c r="L383" s="16" t="s">
        <v>1330</v>
      </c>
      <c r="M383" s="16" t="s">
        <v>412</v>
      </c>
      <c r="N383" s="13" t="s">
        <v>413</v>
      </c>
      <c r="O383" s="13" t="str">
        <f>"0666921201"</f>
        <v>0666921201</v>
      </c>
    </row>
    <row r="384" spans="1:15" ht="39" hidden="1" customHeight="1">
      <c r="A384" s="21">
        <v>383</v>
      </c>
      <c r="B384" s="13" t="s">
        <v>1331</v>
      </c>
      <c r="C384" s="22">
        <v>2</v>
      </c>
      <c r="D384" s="14">
        <v>44466</v>
      </c>
      <c r="E384" s="15">
        <v>0.75</v>
      </c>
      <c r="F384" s="19" t="s">
        <v>3996</v>
      </c>
      <c r="G384" s="15">
        <v>0.83333333333333337</v>
      </c>
      <c r="H384" s="13" t="s">
        <v>34</v>
      </c>
      <c r="I384" s="16" t="s">
        <v>3324</v>
      </c>
      <c r="J384" s="16" t="s">
        <v>1332</v>
      </c>
      <c r="K384" s="16" t="s">
        <v>2060</v>
      </c>
      <c r="L384" s="16" t="s">
        <v>1333</v>
      </c>
      <c r="M384" s="16" t="s">
        <v>1334</v>
      </c>
      <c r="N384" s="13" t="s">
        <v>1335</v>
      </c>
      <c r="O384" s="13" t="str">
        <f>"0463320015"</f>
        <v>0463320015</v>
      </c>
    </row>
    <row r="385" spans="1:15" ht="39" hidden="1" customHeight="1">
      <c r="A385" s="21">
        <v>384</v>
      </c>
      <c r="B385" s="13" t="s">
        <v>1336</v>
      </c>
      <c r="C385" s="22">
        <v>1</v>
      </c>
      <c r="D385" s="14">
        <v>44467</v>
      </c>
      <c r="E385" s="15">
        <v>0.72916666666666663</v>
      </c>
      <c r="F385" s="19" t="s">
        <v>3996</v>
      </c>
      <c r="G385" s="15">
        <v>0.77083333333333337</v>
      </c>
      <c r="H385" s="13" t="s">
        <v>282</v>
      </c>
      <c r="I385" s="16" t="s">
        <v>3459</v>
      </c>
      <c r="J385" s="16" t="s">
        <v>1337</v>
      </c>
      <c r="K385" s="16" t="s">
        <v>13</v>
      </c>
      <c r="L385" s="16" t="s">
        <v>407</v>
      </c>
      <c r="M385" s="16" t="s">
        <v>408</v>
      </c>
      <c r="N385" s="13" t="s">
        <v>409</v>
      </c>
      <c r="O385" s="13" t="str">
        <f>"0222931111"</f>
        <v>0222931111</v>
      </c>
    </row>
    <row r="386" spans="1:15" ht="39" hidden="1" customHeight="1">
      <c r="A386" s="21">
        <v>385</v>
      </c>
      <c r="B386" s="13" t="s">
        <v>1338</v>
      </c>
      <c r="C386" s="22">
        <v>1</v>
      </c>
      <c r="D386" s="14">
        <v>44468</v>
      </c>
      <c r="E386" s="15">
        <v>0.75</v>
      </c>
      <c r="F386" s="19" t="s">
        <v>3996</v>
      </c>
      <c r="G386" s="15">
        <v>0.79166666666666663</v>
      </c>
      <c r="H386" s="13" t="s">
        <v>102</v>
      </c>
      <c r="I386" s="16" t="s">
        <v>3329</v>
      </c>
      <c r="J386" s="16" t="s">
        <v>1339</v>
      </c>
      <c r="K386" s="16" t="s">
        <v>6</v>
      </c>
      <c r="L386" s="16" t="s">
        <v>1340</v>
      </c>
      <c r="M386" s="16" t="s">
        <v>1341</v>
      </c>
      <c r="N386" s="13" t="s">
        <v>1342</v>
      </c>
      <c r="O386" s="13" t="str">
        <f>"0487221111"</f>
        <v>0487221111</v>
      </c>
    </row>
    <row r="387" spans="1:15" ht="39" hidden="1" customHeight="1">
      <c r="A387" s="21">
        <v>386</v>
      </c>
      <c r="B387" s="13" t="s">
        <v>1343</v>
      </c>
      <c r="C387" s="22">
        <v>1</v>
      </c>
      <c r="D387" s="14">
        <v>44468</v>
      </c>
      <c r="E387" s="15">
        <v>0.77083333333333337</v>
      </c>
      <c r="F387" s="19" t="s">
        <v>3996</v>
      </c>
      <c r="G387" s="15">
        <v>0.8125</v>
      </c>
      <c r="H387" s="13" t="s">
        <v>102</v>
      </c>
      <c r="I387" s="16" t="s">
        <v>3426</v>
      </c>
      <c r="J387" s="16" t="s">
        <v>1344</v>
      </c>
      <c r="K387" s="16" t="s">
        <v>9</v>
      </c>
      <c r="L387" s="16" t="s">
        <v>181</v>
      </c>
      <c r="M387" s="16" t="s">
        <v>390</v>
      </c>
      <c r="N387" s="13" t="s">
        <v>391</v>
      </c>
      <c r="O387" s="13" t="str">
        <f>"0429951195"</f>
        <v>0429951195</v>
      </c>
    </row>
    <row r="388" spans="1:15" ht="39" hidden="1" customHeight="1">
      <c r="A388" s="21">
        <v>387</v>
      </c>
      <c r="B388" s="13" t="s">
        <v>1345</v>
      </c>
      <c r="C388" s="22">
        <v>1</v>
      </c>
      <c r="D388" s="14">
        <v>44468</v>
      </c>
      <c r="E388" s="15">
        <v>0.70833333333333337</v>
      </c>
      <c r="F388" s="19" t="s">
        <v>3996</v>
      </c>
      <c r="G388" s="15">
        <v>0.75</v>
      </c>
      <c r="H388" s="13" t="s">
        <v>484</v>
      </c>
      <c r="I388" s="16" t="s">
        <v>3328</v>
      </c>
      <c r="J388" s="16" t="s">
        <v>1346</v>
      </c>
      <c r="K388" s="16" t="s">
        <v>9</v>
      </c>
      <c r="L388" s="16" t="s">
        <v>1347</v>
      </c>
      <c r="M388" s="16" t="s">
        <v>1348</v>
      </c>
      <c r="N388" s="13" t="s">
        <v>1349</v>
      </c>
      <c r="O388" s="13" t="str">
        <f>"0928011011"</f>
        <v>0928011011</v>
      </c>
    </row>
    <row r="389" spans="1:15" ht="39" hidden="1" customHeight="1">
      <c r="A389" s="21">
        <v>388</v>
      </c>
      <c r="B389" s="13" t="s">
        <v>1350</v>
      </c>
      <c r="C389" s="22">
        <v>1</v>
      </c>
      <c r="D389" s="14">
        <v>44469</v>
      </c>
      <c r="E389" s="15">
        <v>0.72916666666666663</v>
      </c>
      <c r="F389" s="19" t="s">
        <v>3996</v>
      </c>
      <c r="G389" s="15">
        <v>0.77083333333333337</v>
      </c>
      <c r="H389" s="13" t="s">
        <v>115</v>
      </c>
      <c r="I389" s="16" t="s">
        <v>184</v>
      </c>
      <c r="J389" s="16" t="s">
        <v>1351</v>
      </c>
      <c r="K389" s="16" t="s">
        <v>9</v>
      </c>
      <c r="L389" s="16" t="s">
        <v>181</v>
      </c>
      <c r="M389" s="16" t="s">
        <v>482</v>
      </c>
      <c r="N389" s="13" t="s">
        <v>187</v>
      </c>
      <c r="O389" s="13" t="str">
        <f>"0669921001"</f>
        <v>0669921001</v>
      </c>
    </row>
    <row r="390" spans="1:15" ht="39" hidden="1" customHeight="1">
      <c r="A390" s="21">
        <v>389</v>
      </c>
      <c r="B390" s="13" t="s">
        <v>1352</v>
      </c>
      <c r="C390" s="22">
        <v>1</v>
      </c>
      <c r="D390" s="14">
        <v>44469</v>
      </c>
      <c r="E390" s="15">
        <v>0.66666666666666663</v>
      </c>
      <c r="F390" s="19" t="s">
        <v>3996</v>
      </c>
      <c r="G390" s="15">
        <v>0.70833333333333337</v>
      </c>
      <c r="H390" s="13" t="s">
        <v>1021</v>
      </c>
      <c r="I390" s="16" t="s">
        <v>3363</v>
      </c>
      <c r="J390" s="16" t="s">
        <v>1353</v>
      </c>
      <c r="K390" s="16" t="s">
        <v>6</v>
      </c>
      <c r="L390" s="16" t="s">
        <v>1354</v>
      </c>
      <c r="M390" s="16" t="s">
        <v>1355</v>
      </c>
      <c r="N390" s="13" t="s">
        <v>1356</v>
      </c>
      <c r="O390" s="13" t="str">
        <f>"0878912478"</f>
        <v>0878912478</v>
      </c>
    </row>
    <row r="391" spans="1:15" ht="39" hidden="1" customHeight="1">
      <c r="A391" s="21">
        <v>390</v>
      </c>
      <c r="B391" s="13" t="s">
        <v>1357</v>
      </c>
      <c r="C391" s="22">
        <v>1</v>
      </c>
      <c r="D391" s="14">
        <v>44469</v>
      </c>
      <c r="E391" s="15">
        <v>0.77083333333333337</v>
      </c>
      <c r="F391" s="19" t="s">
        <v>3996</v>
      </c>
      <c r="G391" s="15">
        <v>0.8125</v>
      </c>
      <c r="H391" s="13" t="s">
        <v>368</v>
      </c>
      <c r="I391" s="16" t="s">
        <v>3519</v>
      </c>
      <c r="J391" s="16" t="s">
        <v>1358</v>
      </c>
      <c r="K391" s="16" t="s">
        <v>9</v>
      </c>
      <c r="L391" s="16" t="s">
        <v>1359</v>
      </c>
      <c r="M391" s="16" t="s">
        <v>1360</v>
      </c>
      <c r="N391" s="13" t="s">
        <v>1361</v>
      </c>
      <c r="O391" s="13" t="str">
        <f>"0552441111"</f>
        <v>0552441111</v>
      </c>
    </row>
    <row r="392" spans="1:15" ht="39" hidden="1" customHeight="1">
      <c r="A392" s="21">
        <v>391</v>
      </c>
      <c r="B392" s="13" t="s">
        <v>1362</v>
      </c>
      <c r="C392" s="22">
        <v>1</v>
      </c>
      <c r="D392" s="14">
        <v>44469</v>
      </c>
      <c r="E392" s="15">
        <v>0.72916666666666663</v>
      </c>
      <c r="F392" s="19" t="s">
        <v>3996</v>
      </c>
      <c r="G392" s="15">
        <v>0.79166666666666663</v>
      </c>
      <c r="H392" s="13" t="s">
        <v>368</v>
      </c>
      <c r="I392" s="16" t="s">
        <v>3515</v>
      </c>
      <c r="J392" s="16" t="s">
        <v>1363</v>
      </c>
      <c r="K392" s="16" t="s">
        <v>9</v>
      </c>
      <c r="L392" s="16" t="s">
        <v>181</v>
      </c>
      <c r="M392" s="16" t="s">
        <v>1364</v>
      </c>
      <c r="N392" s="13" t="s">
        <v>371</v>
      </c>
      <c r="O392" s="13" t="str">
        <f>"0555224111"</f>
        <v>0555224111</v>
      </c>
    </row>
    <row r="393" spans="1:15" ht="39" hidden="1" customHeight="1">
      <c r="A393" s="21">
        <v>392</v>
      </c>
      <c r="B393" s="13" t="s">
        <v>1365</v>
      </c>
      <c r="C393" s="22">
        <v>1</v>
      </c>
      <c r="D393" s="14">
        <v>44470</v>
      </c>
      <c r="E393" s="15">
        <v>0.75</v>
      </c>
      <c r="F393" s="19" t="s">
        <v>3996</v>
      </c>
      <c r="G393" s="15">
        <v>0.79166666666666663</v>
      </c>
      <c r="H393" s="13" t="s">
        <v>108</v>
      </c>
      <c r="I393" s="16" t="s">
        <v>3388</v>
      </c>
      <c r="J393" s="16" t="s">
        <v>531</v>
      </c>
      <c r="K393" s="16" t="s">
        <v>9</v>
      </c>
      <c r="L393" s="16" t="s">
        <v>532</v>
      </c>
      <c r="M393" s="16" t="s">
        <v>533</v>
      </c>
      <c r="N393" s="13" t="s">
        <v>534</v>
      </c>
      <c r="O393" s="13" t="str">
        <f>"0234262001"</f>
        <v>0234262001</v>
      </c>
    </row>
    <row r="394" spans="1:15" ht="39" hidden="1" customHeight="1">
      <c r="A394" s="21">
        <v>393</v>
      </c>
      <c r="B394" s="13" t="s">
        <v>1366</v>
      </c>
      <c r="C394" s="22">
        <v>1</v>
      </c>
      <c r="D394" s="14">
        <v>44470</v>
      </c>
      <c r="E394" s="15">
        <v>0.75</v>
      </c>
      <c r="F394" s="19" t="s">
        <v>3996</v>
      </c>
      <c r="G394" s="15">
        <v>0.79166666666666663</v>
      </c>
      <c r="H394" s="13" t="s">
        <v>102</v>
      </c>
      <c r="I394" s="16" t="s">
        <v>3347</v>
      </c>
      <c r="J394" s="16" t="s">
        <v>1367</v>
      </c>
      <c r="K394" s="16" t="s">
        <v>13</v>
      </c>
      <c r="L394" s="16" t="s">
        <v>1368</v>
      </c>
      <c r="M394" s="16" t="s">
        <v>1369</v>
      </c>
      <c r="N394" s="13" t="s">
        <v>1370</v>
      </c>
      <c r="O394" s="13" t="str">
        <f>"0488734248"</f>
        <v>0488734248</v>
      </c>
    </row>
    <row r="395" spans="1:15" ht="39" hidden="1" customHeight="1">
      <c r="A395" s="21">
        <v>394</v>
      </c>
      <c r="B395" s="13" t="s">
        <v>1371</v>
      </c>
      <c r="C395" s="22">
        <v>1</v>
      </c>
      <c r="D395" s="14">
        <v>44473</v>
      </c>
      <c r="E395" s="15">
        <v>0.75</v>
      </c>
      <c r="F395" s="19" t="s">
        <v>3996</v>
      </c>
      <c r="G395" s="15">
        <v>0.79166666666666663</v>
      </c>
      <c r="H395" s="13" t="s">
        <v>484</v>
      </c>
      <c r="I395" s="16" t="s">
        <v>3378</v>
      </c>
      <c r="J395" s="16" t="s">
        <v>1372</v>
      </c>
      <c r="K395" s="16" t="s">
        <v>9</v>
      </c>
      <c r="L395" s="16" t="s">
        <v>1373</v>
      </c>
      <c r="M395" s="16" t="s">
        <v>1318</v>
      </c>
      <c r="N395" s="13" t="s">
        <v>1319</v>
      </c>
      <c r="O395" s="13" t="str">
        <f>"0948298904"</f>
        <v>0948298904</v>
      </c>
    </row>
    <row r="396" spans="1:15" ht="39" hidden="1" customHeight="1">
      <c r="A396" s="21">
        <v>395</v>
      </c>
      <c r="B396" s="13" t="s">
        <v>1374</v>
      </c>
      <c r="C396" s="22">
        <v>1</v>
      </c>
      <c r="D396" s="14">
        <v>44473</v>
      </c>
      <c r="E396" s="15">
        <v>0.72916666666666663</v>
      </c>
      <c r="F396" s="19" t="s">
        <v>3996</v>
      </c>
      <c r="G396" s="15">
        <v>0.77083333333333337</v>
      </c>
      <c r="H396" s="13" t="s">
        <v>34</v>
      </c>
      <c r="I396" s="16" t="s">
        <v>491</v>
      </c>
      <c r="J396" s="16" t="s">
        <v>1375</v>
      </c>
      <c r="K396" s="16" t="s">
        <v>13</v>
      </c>
      <c r="L396" s="16" t="s">
        <v>1376</v>
      </c>
      <c r="M396" s="16" t="s">
        <v>1377</v>
      </c>
      <c r="N396" s="13" t="s">
        <v>495</v>
      </c>
      <c r="O396" s="13" t="str">
        <f>"0465343175"</f>
        <v>0465343175</v>
      </c>
    </row>
    <row r="397" spans="1:15" ht="39" hidden="1" customHeight="1">
      <c r="A397" s="21">
        <v>396</v>
      </c>
      <c r="B397" s="13" t="s">
        <v>1378</v>
      </c>
      <c r="C397" s="22">
        <v>1</v>
      </c>
      <c r="D397" s="14">
        <v>44473</v>
      </c>
      <c r="E397" s="15">
        <v>0.75</v>
      </c>
      <c r="F397" s="19" t="s">
        <v>3996</v>
      </c>
      <c r="G397" s="15">
        <v>0.79166666666666663</v>
      </c>
      <c r="H397" s="13" t="s">
        <v>484</v>
      </c>
      <c r="I397" s="16" t="s">
        <v>3330</v>
      </c>
      <c r="J397" s="16" t="s">
        <v>1379</v>
      </c>
      <c r="K397" s="16" t="s">
        <v>9</v>
      </c>
      <c r="L397" s="16" t="s">
        <v>1380</v>
      </c>
      <c r="M397" s="16" t="s">
        <v>1381</v>
      </c>
      <c r="N397" s="13" t="s">
        <v>1382</v>
      </c>
      <c r="O397" s="13" t="str">
        <f>"0944531061"</f>
        <v>0944531061</v>
      </c>
    </row>
    <row r="398" spans="1:15" ht="39" hidden="1" customHeight="1">
      <c r="A398" s="21">
        <v>397</v>
      </c>
      <c r="B398" s="13" t="s">
        <v>1383</v>
      </c>
      <c r="C398" s="22">
        <v>1</v>
      </c>
      <c r="D398" s="14">
        <v>44473</v>
      </c>
      <c r="E398" s="15">
        <v>0.73958333333333337</v>
      </c>
      <c r="F398" s="19" t="s">
        <v>3996</v>
      </c>
      <c r="G398" s="15">
        <v>0.78125</v>
      </c>
      <c r="H398" s="13" t="s">
        <v>115</v>
      </c>
      <c r="I398" s="16" t="s">
        <v>3456</v>
      </c>
      <c r="J398" s="16" t="s">
        <v>1384</v>
      </c>
      <c r="K398" s="16" t="s">
        <v>9</v>
      </c>
      <c r="L398" s="16" t="s">
        <v>1385</v>
      </c>
      <c r="M398" s="16" t="s">
        <v>1386</v>
      </c>
      <c r="N398" s="13" t="s">
        <v>1387</v>
      </c>
      <c r="O398" s="13" t="str">
        <f>"0725431234"</f>
        <v>0725431234</v>
      </c>
    </row>
    <row r="399" spans="1:15" ht="39" hidden="1" customHeight="1">
      <c r="A399" s="21">
        <v>398</v>
      </c>
      <c r="B399" s="13" t="s">
        <v>1388</v>
      </c>
      <c r="C399" s="22">
        <v>1</v>
      </c>
      <c r="D399" s="14">
        <v>44474</v>
      </c>
      <c r="E399" s="15">
        <v>0.75</v>
      </c>
      <c r="F399" s="19" t="s">
        <v>3996</v>
      </c>
      <c r="G399" s="15">
        <v>0.79166666666666663</v>
      </c>
      <c r="H399" s="13" t="s">
        <v>80</v>
      </c>
      <c r="I399" s="16" t="s">
        <v>3285</v>
      </c>
      <c r="J399" s="16" t="s">
        <v>150</v>
      </c>
      <c r="K399" s="16" t="s">
        <v>13</v>
      </c>
      <c r="L399" s="16" t="s">
        <v>151</v>
      </c>
      <c r="M399" s="16" t="s">
        <v>152</v>
      </c>
      <c r="N399" s="13" t="s">
        <v>153</v>
      </c>
      <c r="O399" s="13" t="str">
        <f>"0596655011"</f>
        <v>0596655011</v>
      </c>
    </row>
    <row r="400" spans="1:15" ht="39" hidden="1" customHeight="1">
      <c r="A400" s="21">
        <v>399</v>
      </c>
      <c r="B400" s="13" t="s">
        <v>1389</v>
      </c>
      <c r="C400" s="22">
        <v>1</v>
      </c>
      <c r="D400" s="14">
        <v>44474</v>
      </c>
      <c r="E400" s="15">
        <v>0.71875</v>
      </c>
      <c r="F400" s="19" t="s">
        <v>3996</v>
      </c>
      <c r="G400" s="15">
        <v>0.76041666666666663</v>
      </c>
      <c r="H400" s="13" t="s">
        <v>110</v>
      </c>
      <c r="I400" s="16" t="s">
        <v>3334</v>
      </c>
      <c r="J400" s="16" t="s">
        <v>1390</v>
      </c>
      <c r="K400" s="16" t="s">
        <v>9</v>
      </c>
      <c r="L400" s="16" t="s">
        <v>1391</v>
      </c>
      <c r="M400" s="16" t="s">
        <v>1392</v>
      </c>
      <c r="N400" s="13" t="s">
        <v>1393</v>
      </c>
      <c r="O400" s="13" t="str">
        <f>"0545521131"</f>
        <v>0545521131</v>
      </c>
    </row>
    <row r="401" spans="1:15" ht="39" hidden="1" customHeight="1">
      <c r="A401" s="21">
        <v>400</v>
      </c>
      <c r="B401" s="13" t="s">
        <v>1394</v>
      </c>
      <c r="C401" s="22">
        <v>1</v>
      </c>
      <c r="D401" s="14">
        <v>44474</v>
      </c>
      <c r="E401" s="15">
        <v>0.72916666666666663</v>
      </c>
      <c r="F401" s="19" t="s">
        <v>3996</v>
      </c>
      <c r="G401" s="15">
        <v>0.77083333333333337</v>
      </c>
      <c r="H401" s="13" t="s">
        <v>25</v>
      </c>
      <c r="I401" s="16" t="s">
        <v>3415</v>
      </c>
      <c r="J401" s="16" t="s">
        <v>1395</v>
      </c>
      <c r="K401" s="16" t="s">
        <v>13</v>
      </c>
      <c r="L401" s="16" t="s">
        <v>1396</v>
      </c>
      <c r="M401" s="16" t="s">
        <v>1397</v>
      </c>
      <c r="N401" s="13" t="s">
        <v>1398</v>
      </c>
      <c r="O401" s="13" t="str">
        <f>"0473848111"</f>
        <v>0473848111</v>
      </c>
    </row>
    <row r="402" spans="1:15" ht="39" hidden="1" customHeight="1">
      <c r="A402" s="21">
        <v>401</v>
      </c>
      <c r="B402" s="13" t="s">
        <v>1399</v>
      </c>
      <c r="C402" s="22">
        <v>1</v>
      </c>
      <c r="D402" s="14">
        <v>44474</v>
      </c>
      <c r="E402" s="15">
        <v>0.73958333333333337</v>
      </c>
      <c r="F402" s="19" t="s">
        <v>3996</v>
      </c>
      <c r="G402" s="15">
        <v>0.78125</v>
      </c>
      <c r="H402" s="13" t="s">
        <v>115</v>
      </c>
      <c r="I402" s="16" t="s">
        <v>3389</v>
      </c>
      <c r="J402" s="16" t="s">
        <v>411</v>
      </c>
      <c r="K402" s="16" t="s">
        <v>13</v>
      </c>
      <c r="L402" s="16" t="s">
        <v>1255</v>
      </c>
      <c r="M402" s="16" t="s">
        <v>412</v>
      </c>
      <c r="N402" s="13" t="s">
        <v>413</v>
      </c>
      <c r="O402" s="13" t="str">
        <f>"0666921201"</f>
        <v>0666921201</v>
      </c>
    </row>
    <row r="403" spans="1:15" ht="39" hidden="1" customHeight="1">
      <c r="A403" s="21">
        <v>402</v>
      </c>
      <c r="B403" s="13" t="s">
        <v>1400</v>
      </c>
      <c r="C403" s="22">
        <v>1</v>
      </c>
      <c r="D403" s="14">
        <v>44475</v>
      </c>
      <c r="E403" s="15">
        <v>0.72916666666666663</v>
      </c>
      <c r="F403" s="19" t="s">
        <v>3996</v>
      </c>
      <c r="G403" s="15">
        <v>0.78125</v>
      </c>
      <c r="H403" s="13" t="s">
        <v>159</v>
      </c>
      <c r="I403" s="16" t="s">
        <v>3423</v>
      </c>
      <c r="J403" s="16" t="s">
        <v>1401</v>
      </c>
      <c r="K403" s="16" t="s">
        <v>9</v>
      </c>
      <c r="L403" s="16" t="s">
        <v>1402</v>
      </c>
      <c r="M403" s="16" t="s">
        <v>1403</v>
      </c>
      <c r="N403" s="13" t="s">
        <v>1404</v>
      </c>
      <c r="O403" s="13" t="str">
        <f>"0257773200"</f>
        <v>0257773200</v>
      </c>
    </row>
    <row r="404" spans="1:15" ht="39" hidden="1" customHeight="1">
      <c r="A404" s="21">
        <v>403</v>
      </c>
      <c r="B404" s="13" t="s">
        <v>1405</v>
      </c>
      <c r="C404" s="22">
        <v>1</v>
      </c>
      <c r="D404" s="14">
        <v>44475</v>
      </c>
      <c r="E404" s="15">
        <v>0.73958333333333337</v>
      </c>
      <c r="F404" s="19" t="s">
        <v>3996</v>
      </c>
      <c r="G404" s="15">
        <v>0.78125</v>
      </c>
      <c r="H404" s="13" t="s">
        <v>115</v>
      </c>
      <c r="I404" s="16" t="s">
        <v>3389</v>
      </c>
      <c r="J404" s="16" t="s">
        <v>411</v>
      </c>
      <c r="K404" s="16" t="s">
        <v>9</v>
      </c>
      <c r="L404" s="16" t="s">
        <v>181</v>
      </c>
      <c r="M404" s="16" t="s">
        <v>412</v>
      </c>
      <c r="N404" s="13" t="s">
        <v>413</v>
      </c>
      <c r="O404" s="13" t="str">
        <f>"0666921201"</f>
        <v>0666921201</v>
      </c>
    </row>
    <row r="405" spans="1:15" ht="39" hidden="1" customHeight="1">
      <c r="A405" s="21">
        <v>404</v>
      </c>
      <c r="B405" s="13" t="s">
        <v>1406</v>
      </c>
      <c r="C405" s="22">
        <v>1</v>
      </c>
      <c r="D405" s="14">
        <v>44476</v>
      </c>
      <c r="E405" s="15">
        <v>0.72916666666666663</v>
      </c>
      <c r="F405" s="19" t="s">
        <v>3996</v>
      </c>
      <c r="G405" s="15">
        <v>0.77083333333333337</v>
      </c>
      <c r="H405" s="13" t="s">
        <v>38</v>
      </c>
      <c r="I405" s="16" t="s">
        <v>3314</v>
      </c>
      <c r="J405" s="16" t="s">
        <v>1407</v>
      </c>
      <c r="K405" s="16" t="s">
        <v>9</v>
      </c>
      <c r="L405" s="16" t="s">
        <v>1408</v>
      </c>
      <c r="M405" s="16" t="s">
        <v>1409</v>
      </c>
      <c r="N405" s="13" t="s">
        <v>1410</v>
      </c>
      <c r="O405" s="13" t="str">
        <f>"0727773773"</f>
        <v>0727773773</v>
      </c>
    </row>
    <row r="406" spans="1:15" ht="39" hidden="1" customHeight="1">
      <c r="A406" s="21">
        <v>405</v>
      </c>
      <c r="B406" s="13" t="s">
        <v>1411</v>
      </c>
      <c r="C406" s="22">
        <v>1</v>
      </c>
      <c r="D406" s="14">
        <v>44477</v>
      </c>
      <c r="E406" s="15">
        <v>0.75</v>
      </c>
      <c r="F406" s="19" t="s">
        <v>3996</v>
      </c>
      <c r="G406" s="15">
        <v>0.8125</v>
      </c>
      <c r="H406" s="13" t="s">
        <v>115</v>
      </c>
      <c r="I406" s="16" t="s">
        <v>3516</v>
      </c>
      <c r="J406" s="16" t="s">
        <v>228</v>
      </c>
      <c r="K406" s="16" t="s">
        <v>9</v>
      </c>
      <c r="L406" s="16" t="s">
        <v>1412</v>
      </c>
      <c r="M406" s="16" t="s">
        <v>663</v>
      </c>
      <c r="N406" s="13" t="s">
        <v>664</v>
      </c>
      <c r="O406" s="13" t="str">
        <f>"0721535761"</f>
        <v>0721535761</v>
      </c>
    </row>
    <row r="407" spans="1:15" ht="39" hidden="1" customHeight="1">
      <c r="A407" s="21">
        <v>406</v>
      </c>
      <c r="B407" s="13" t="s">
        <v>1413</v>
      </c>
      <c r="C407" s="22">
        <v>1</v>
      </c>
      <c r="D407" s="14">
        <v>44477</v>
      </c>
      <c r="E407" s="15">
        <v>0.72916666666666663</v>
      </c>
      <c r="F407" s="19" t="s">
        <v>3996</v>
      </c>
      <c r="G407" s="15">
        <v>0.77083333333333337</v>
      </c>
      <c r="H407" s="13" t="s">
        <v>34</v>
      </c>
      <c r="I407" s="16" t="s">
        <v>3444</v>
      </c>
      <c r="J407" s="16" t="s">
        <v>1414</v>
      </c>
      <c r="K407" s="16" t="s">
        <v>9</v>
      </c>
      <c r="L407" s="16" t="s">
        <v>1415</v>
      </c>
      <c r="M407" s="16" t="s">
        <v>1416</v>
      </c>
      <c r="N407" s="13" t="s">
        <v>1417</v>
      </c>
      <c r="O407" s="13" t="str">
        <f>"0452535392"</f>
        <v>0452535392</v>
      </c>
    </row>
    <row r="408" spans="1:15" ht="39" hidden="1" customHeight="1">
      <c r="A408" s="21">
        <v>407</v>
      </c>
      <c r="B408" s="13" t="s">
        <v>1418</v>
      </c>
      <c r="C408" s="22">
        <v>1</v>
      </c>
      <c r="D408" s="14">
        <v>44477</v>
      </c>
      <c r="E408" s="15">
        <v>0.73958333333333337</v>
      </c>
      <c r="F408" s="19" t="s">
        <v>3996</v>
      </c>
      <c r="G408" s="15">
        <v>0.8125</v>
      </c>
      <c r="H408" s="13" t="s">
        <v>115</v>
      </c>
      <c r="I408" s="16" t="s">
        <v>3327</v>
      </c>
      <c r="J408" s="16" t="s">
        <v>1419</v>
      </c>
      <c r="K408" s="16" t="s">
        <v>9</v>
      </c>
      <c r="L408" s="16" t="s">
        <v>1420</v>
      </c>
      <c r="M408" s="16" t="s">
        <v>1421</v>
      </c>
      <c r="N408" s="13" t="s">
        <v>1422</v>
      </c>
      <c r="O408" s="13" t="str">
        <f>"0722342001"</f>
        <v>0722342001</v>
      </c>
    </row>
    <row r="409" spans="1:15" ht="39" hidden="1" customHeight="1">
      <c r="A409" s="21">
        <v>408</v>
      </c>
      <c r="B409" s="13" t="s">
        <v>1423</v>
      </c>
      <c r="C409" s="22">
        <v>1</v>
      </c>
      <c r="D409" s="14">
        <v>44477</v>
      </c>
      <c r="E409" s="15">
        <v>0.75</v>
      </c>
      <c r="F409" s="19" t="s">
        <v>3996</v>
      </c>
      <c r="G409" s="15">
        <v>0.79166666666666663</v>
      </c>
      <c r="H409" s="13" t="s">
        <v>38</v>
      </c>
      <c r="I409" s="16" t="s">
        <v>143</v>
      </c>
      <c r="J409" s="16" t="s">
        <v>358</v>
      </c>
      <c r="K409" s="16" t="s">
        <v>13</v>
      </c>
      <c r="L409" s="16" t="s">
        <v>1424</v>
      </c>
      <c r="M409" s="16" t="s">
        <v>145</v>
      </c>
      <c r="N409" s="13" t="s">
        <v>146</v>
      </c>
      <c r="O409" s="13" t="str">
        <f>"0798345151"</f>
        <v>0798345151</v>
      </c>
    </row>
    <row r="410" spans="1:15" ht="39" hidden="1" customHeight="1">
      <c r="A410" s="21">
        <v>409</v>
      </c>
      <c r="B410" s="13" t="s">
        <v>1425</v>
      </c>
      <c r="C410" s="22">
        <v>1</v>
      </c>
      <c r="D410" s="14">
        <v>44477</v>
      </c>
      <c r="E410" s="15">
        <v>0.72916666666666663</v>
      </c>
      <c r="F410" s="19" t="s">
        <v>3996</v>
      </c>
      <c r="G410" s="15">
        <v>0.77083333333333337</v>
      </c>
      <c r="H410" s="13" t="s">
        <v>67</v>
      </c>
      <c r="I410" s="16" t="s">
        <v>3419</v>
      </c>
      <c r="J410" s="16" t="s">
        <v>1426</v>
      </c>
      <c r="K410" s="16" t="s">
        <v>13</v>
      </c>
      <c r="L410" s="16" t="s">
        <v>1427</v>
      </c>
      <c r="M410" s="16" t="s">
        <v>1428</v>
      </c>
      <c r="N410" s="13" t="s">
        <v>1429</v>
      </c>
      <c r="O410" s="13" t="str">
        <f>"0353393798"</f>
        <v>0353393798</v>
      </c>
    </row>
    <row r="411" spans="1:15" ht="39" hidden="1" customHeight="1">
      <c r="A411" s="21">
        <v>410</v>
      </c>
      <c r="B411" s="13" t="s">
        <v>1430</v>
      </c>
      <c r="C411" s="22">
        <v>1</v>
      </c>
      <c r="D411" s="14">
        <v>44477</v>
      </c>
      <c r="E411" s="15">
        <v>0.77083333333333337</v>
      </c>
      <c r="F411" s="19" t="s">
        <v>3996</v>
      </c>
      <c r="G411" s="15">
        <v>0.8125</v>
      </c>
      <c r="H411" s="13" t="s">
        <v>117</v>
      </c>
      <c r="I411" s="16" t="s">
        <v>3332</v>
      </c>
      <c r="J411" s="16" t="s">
        <v>1431</v>
      </c>
      <c r="K411" s="16" t="s">
        <v>9</v>
      </c>
      <c r="L411" s="16" t="s">
        <v>1432</v>
      </c>
      <c r="M411" s="16" t="s">
        <v>1433</v>
      </c>
      <c r="N411" s="13" t="s">
        <v>1434</v>
      </c>
      <c r="O411" s="13" t="str">
        <f>"0138521231"</f>
        <v>0138521231</v>
      </c>
    </row>
    <row r="412" spans="1:15" ht="39" hidden="1" customHeight="1">
      <c r="A412" s="21">
        <v>411</v>
      </c>
      <c r="B412" s="13" t="s">
        <v>1435</v>
      </c>
      <c r="C412" s="22">
        <v>1</v>
      </c>
      <c r="D412" s="14">
        <v>44480</v>
      </c>
      <c r="E412" s="15">
        <v>0.70833333333333337</v>
      </c>
      <c r="F412" s="19" t="s">
        <v>3996</v>
      </c>
      <c r="G412" s="15">
        <v>0.75</v>
      </c>
      <c r="H412" s="13" t="s">
        <v>34</v>
      </c>
      <c r="I412" s="16" t="s">
        <v>3291</v>
      </c>
      <c r="J412" s="16" t="s">
        <v>1436</v>
      </c>
      <c r="K412" s="16" t="s">
        <v>13</v>
      </c>
      <c r="L412" s="16" t="s">
        <v>333</v>
      </c>
      <c r="M412" s="16" t="s">
        <v>334</v>
      </c>
      <c r="N412" s="13" t="s">
        <v>335</v>
      </c>
      <c r="O412" s="13" t="str">
        <f>"0452218181"</f>
        <v>0452218181</v>
      </c>
    </row>
    <row r="413" spans="1:15" ht="39" hidden="1" customHeight="1">
      <c r="A413" s="21">
        <v>412</v>
      </c>
      <c r="B413" s="13" t="s">
        <v>1437</v>
      </c>
      <c r="C413" s="22">
        <v>1</v>
      </c>
      <c r="D413" s="14">
        <v>44481</v>
      </c>
      <c r="E413" s="15">
        <v>0.72916666666666663</v>
      </c>
      <c r="F413" s="19" t="s">
        <v>3996</v>
      </c>
      <c r="G413" s="15">
        <v>0.79166666666666663</v>
      </c>
      <c r="H413" s="13" t="s">
        <v>29</v>
      </c>
      <c r="I413" s="16" t="s">
        <v>3413</v>
      </c>
      <c r="J413" s="16" t="s">
        <v>650</v>
      </c>
      <c r="K413" s="16" t="s">
        <v>6</v>
      </c>
      <c r="L413" s="16" t="s">
        <v>1183</v>
      </c>
      <c r="M413" s="16" t="s">
        <v>1438</v>
      </c>
      <c r="N413" s="13" t="s">
        <v>1439</v>
      </c>
      <c r="O413" s="13" t="str">
        <f>"0529511111"</f>
        <v>0529511111</v>
      </c>
    </row>
    <row r="414" spans="1:15" ht="39" hidden="1" customHeight="1">
      <c r="A414" s="21">
        <v>413</v>
      </c>
      <c r="B414" s="13" t="s">
        <v>1440</v>
      </c>
      <c r="C414" s="22">
        <v>1</v>
      </c>
      <c r="D414" s="14">
        <v>44481</v>
      </c>
      <c r="E414" s="15">
        <v>0.72916666666666663</v>
      </c>
      <c r="F414" s="19" t="s">
        <v>3996</v>
      </c>
      <c r="G414" s="15">
        <v>0.77083333333333337</v>
      </c>
      <c r="H414" s="13" t="s">
        <v>159</v>
      </c>
      <c r="I414" s="16" t="s">
        <v>3513</v>
      </c>
      <c r="J414" s="16" t="s">
        <v>1441</v>
      </c>
      <c r="K414" s="16" t="s">
        <v>6</v>
      </c>
      <c r="L414" s="16" t="s">
        <v>7</v>
      </c>
      <c r="M414" s="16" t="s">
        <v>1442</v>
      </c>
      <c r="N414" s="13" t="s">
        <v>1443</v>
      </c>
      <c r="O414" s="13" t="str">
        <f>"0252815151"</f>
        <v>0252815151</v>
      </c>
    </row>
    <row r="415" spans="1:15" ht="39" hidden="1" customHeight="1">
      <c r="A415" s="21">
        <v>414</v>
      </c>
      <c r="B415" s="13" t="s">
        <v>1444</v>
      </c>
      <c r="C415" s="22">
        <v>1</v>
      </c>
      <c r="D415" s="14">
        <v>44483</v>
      </c>
      <c r="E415" s="15">
        <v>0.74305555555555547</v>
      </c>
      <c r="F415" s="19" t="s">
        <v>3996</v>
      </c>
      <c r="G415" s="15">
        <v>0.78472222222222221</v>
      </c>
      <c r="H415" s="13" t="s">
        <v>117</v>
      </c>
      <c r="I415" s="16" t="s">
        <v>3308</v>
      </c>
      <c r="J415" s="16" t="s">
        <v>782</v>
      </c>
      <c r="K415" s="16" t="s">
        <v>13</v>
      </c>
      <c r="L415" s="16" t="s">
        <v>1445</v>
      </c>
      <c r="M415" s="16" t="s">
        <v>784</v>
      </c>
      <c r="N415" s="13" t="s">
        <v>785</v>
      </c>
      <c r="O415" s="13" t="str">
        <f>"0134254321"</f>
        <v>0134254321</v>
      </c>
    </row>
    <row r="416" spans="1:15" ht="39" hidden="1" customHeight="1">
      <c r="A416" s="21">
        <v>415</v>
      </c>
      <c r="B416" s="13" t="s">
        <v>1446</v>
      </c>
      <c r="C416" s="22">
        <v>1</v>
      </c>
      <c r="D416" s="14">
        <v>44483</v>
      </c>
      <c r="E416" s="15">
        <v>0.75</v>
      </c>
      <c r="F416" s="19" t="s">
        <v>3996</v>
      </c>
      <c r="G416" s="15">
        <v>0.79166666666666663</v>
      </c>
      <c r="H416" s="13" t="s">
        <v>137</v>
      </c>
      <c r="I416" s="16" t="s">
        <v>3292</v>
      </c>
      <c r="J416" s="16" t="s">
        <v>138</v>
      </c>
      <c r="K416" s="16" t="s">
        <v>6</v>
      </c>
      <c r="L416" s="16" t="s">
        <v>921</v>
      </c>
      <c r="M416" s="16" t="s">
        <v>1105</v>
      </c>
      <c r="N416" s="13" t="s">
        <v>141</v>
      </c>
      <c r="O416" s="13" t="str">
        <f>"0868218111"</f>
        <v>0868218111</v>
      </c>
    </row>
    <row r="417" spans="1:15" ht="39" hidden="1" customHeight="1">
      <c r="A417" s="21">
        <v>416</v>
      </c>
      <c r="B417" s="13" t="s">
        <v>1447</v>
      </c>
      <c r="C417" s="22">
        <v>1</v>
      </c>
      <c r="D417" s="14">
        <v>44483</v>
      </c>
      <c r="E417" s="15">
        <v>0.75</v>
      </c>
      <c r="F417" s="19" t="s">
        <v>3996</v>
      </c>
      <c r="G417" s="15">
        <v>0.8125</v>
      </c>
      <c r="H417" s="13" t="s">
        <v>115</v>
      </c>
      <c r="I417" s="16" t="s">
        <v>3327</v>
      </c>
      <c r="J417" s="16" t="s">
        <v>1448</v>
      </c>
      <c r="K417" s="16" t="s">
        <v>13</v>
      </c>
      <c r="L417" s="16" t="s">
        <v>1449</v>
      </c>
      <c r="M417" s="16" t="s">
        <v>1421</v>
      </c>
      <c r="N417" s="13" t="s">
        <v>1422</v>
      </c>
      <c r="O417" s="13" t="str">
        <f>"0722342001"</f>
        <v>0722342001</v>
      </c>
    </row>
    <row r="418" spans="1:15" ht="39" hidden="1" customHeight="1">
      <c r="A418" s="21">
        <v>417</v>
      </c>
      <c r="B418" s="13" t="s">
        <v>1535</v>
      </c>
      <c r="C418" s="22">
        <v>1</v>
      </c>
      <c r="D418" s="14">
        <v>44483</v>
      </c>
      <c r="E418" s="15">
        <v>0.66666666666666663</v>
      </c>
      <c r="F418" s="19" t="s">
        <v>3996</v>
      </c>
      <c r="G418" s="15">
        <v>0.70833333333333337</v>
      </c>
      <c r="H418" s="13" t="s">
        <v>108</v>
      </c>
      <c r="I418" s="16" t="s">
        <v>3337</v>
      </c>
      <c r="J418" s="16" t="s">
        <v>1536</v>
      </c>
      <c r="K418" s="16" t="s">
        <v>9</v>
      </c>
      <c r="L418" s="16" t="s">
        <v>1537</v>
      </c>
      <c r="M418" s="16" t="s">
        <v>1538</v>
      </c>
      <c r="N418" s="13" t="s">
        <v>1539</v>
      </c>
      <c r="O418" s="13" t="str">
        <f>"0236255555"</f>
        <v>0236255555</v>
      </c>
    </row>
    <row r="419" spans="1:15" ht="39" hidden="1" customHeight="1">
      <c r="A419" s="21">
        <v>418</v>
      </c>
      <c r="B419" s="13" t="s">
        <v>1450</v>
      </c>
      <c r="C419" s="22">
        <v>1</v>
      </c>
      <c r="D419" s="14">
        <v>44483</v>
      </c>
      <c r="E419" s="15">
        <v>0.71875</v>
      </c>
      <c r="F419" s="19" t="s">
        <v>3996</v>
      </c>
      <c r="G419" s="15">
        <v>0.76041666666666663</v>
      </c>
      <c r="H419" s="13" t="s">
        <v>115</v>
      </c>
      <c r="I419" s="16" t="s">
        <v>3297</v>
      </c>
      <c r="J419" s="16" t="s">
        <v>1451</v>
      </c>
      <c r="K419" s="16" t="s">
        <v>13</v>
      </c>
      <c r="L419" s="16" t="s">
        <v>1452</v>
      </c>
      <c r="M419" s="16" t="s">
        <v>455</v>
      </c>
      <c r="N419" s="13" t="s">
        <v>456</v>
      </c>
      <c r="O419" s="13" t="str">
        <f>"0663720640"</f>
        <v>0663720640</v>
      </c>
    </row>
    <row r="420" spans="1:15" ht="39" hidden="1" customHeight="1">
      <c r="A420" s="21">
        <v>419</v>
      </c>
      <c r="B420" s="13" t="s">
        <v>1540</v>
      </c>
      <c r="C420" s="22">
        <v>1</v>
      </c>
      <c r="D420" s="14">
        <v>44483</v>
      </c>
      <c r="E420" s="15">
        <v>0.66666666666666663</v>
      </c>
      <c r="F420" s="19" t="s">
        <v>3996</v>
      </c>
      <c r="G420" s="15">
        <v>0.70833333333333337</v>
      </c>
      <c r="H420" s="13" t="s">
        <v>95</v>
      </c>
      <c r="I420" s="16" t="s">
        <v>3331</v>
      </c>
      <c r="J420" s="16" t="s">
        <v>1541</v>
      </c>
      <c r="K420" s="16" t="s">
        <v>13</v>
      </c>
      <c r="L420" s="16" t="s">
        <v>1542</v>
      </c>
      <c r="M420" s="16" t="s">
        <v>1543</v>
      </c>
      <c r="N420" s="13" t="s">
        <v>1544</v>
      </c>
      <c r="O420" s="13" t="str">
        <f>"0752126238"</f>
        <v>0752126238</v>
      </c>
    </row>
    <row r="421" spans="1:15" ht="39" hidden="1" customHeight="1">
      <c r="A421" s="21">
        <v>420</v>
      </c>
      <c r="B421" s="13" t="s">
        <v>1453</v>
      </c>
      <c r="C421" s="22">
        <v>1</v>
      </c>
      <c r="D421" s="14">
        <v>44484</v>
      </c>
      <c r="E421" s="15">
        <v>0.72916666666666663</v>
      </c>
      <c r="F421" s="19" t="s">
        <v>3996</v>
      </c>
      <c r="G421" s="15">
        <v>0.77083333333333337</v>
      </c>
      <c r="H421" s="13" t="s">
        <v>110</v>
      </c>
      <c r="I421" s="16" t="s">
        <v>3443</v>
      </c>
      <c r="J421" s="16" t="s">
        <v>1454</v>
      </c>
      <c r="K421" s="16" t="s">
        <v>127</v>
      </c>
      <c r="L421" s="16" t="s">
        <v>1455</v>
      </c>
      <c r="M421" s="16" t="s">
        <v>1456</v>
      </c>
      <c r="N421" s="13" t="s">
        <v>1457</v>
      </c>
      <c r="O421" s="13" t="str">
        <f>"0537289537"</f>
        <v>0537289537</v>
      </c>
    </row>
    <row r="422" spans="1:15" ht="39" hidden="1" customHeight="1">
      <c r="A422" s="21">
        <v>421</v>
      </c>
      <c r="B422" s="13" t="s">
        <v>1458</v>
      </c>
      <c r="C422" s="22">
        <v>1</v>
      </c>
      <c r="D422" s="14">
        <v>44484</v>
      </c>
      <c r="E422" s="15">
        <v>0.72916666666666663</v>
      </c>
      <c r="F422" s="19" t="s">
        <v>3996</v>
      </c>
      <c r="G422" s="15">
        <v>0.77083333333333337</v>
      </c>
      <c r="H422" s="13" t="s">
        <v>159</v>
      </c>
      <c r="I422" s="16" t="s">
        <v>3513</v>
      </c>
      <c r="J422" s="16" t="s">
        <v>1459</v>
      </c>
      <c r="K422" s="16" t="s">
        <v>13</v>
      </c>
      <c r="L422" s="16" t="s">
        <v>1460</v>
      </c>
      <c r="M422" s="16" t="s">
        <v>1442</v>
      </c>
      <c r="N422" s="13" t="s">
        <v>1443</v>
      </c>
      <c r="O422" s="13" t="str">
        <f>"0252815151"</f>
        <v>0252815151</v>
      </c>
    </row>
    <row r="423" spans="1:15" ht="39" hidden="1" customHeight="1">
      <c r="A423" s="21">
        <v>422</v>
      </c>
      <c r="B423" s="13" t="s">
        <v>1461</v>
      </c>
      <c r="C423" s="22">
        <v>1</v>
      </c>
      <c r="D423" s="14">
        <v>44487</v>
      </c>
      <c r="E423" s="15">
        <v>0.75</v>
      </c>
      <c r="F423" s="19" t="s">
        <v>3996</v>
      </c>
      <c r="G423" s="15">
        <v>0.79166666666666663</v>
      </c>
      <c r="H423" s="13" t="s">
        <v>29</v>
      </c>
      <c r="I423" s="16" t="s">
        <v>3404</v>
      </c>
      <c r="J423" s="16" t="s">
        <v>1462</v>
      </c>
      <c r="K423" s="16" t="s">
        <v>9</v>
      </c>
      <c r="L423" s="16" t="s">
        <v>1463</v>
      </c>
      <c r="M423" s="16" t="s">
        <v>1464</v>
      </c>
      <c r="N423" s="13" t="s">
        <v>932</v>
      </c>
      <c r="O423" s="13" t="str">
        <f>"0524815111"</f>
        <v>0524815111</v>
      </c>
    </row>
    <row r="424" spans="1:15" ht="39" hidden="1" customHeight="1">
      <c r="A424" s="21">
        <v>423</v>
      </c>
      <c r="B424" s="13" t="s">
        <v>1465</v>
      </c>
      <c r="C424" s="22">
        <v>1</v>
      </c>
      <c r="D424" s="14">
        <v>44488</v>
      </c>
      <c r="E424" s="15">
        <v>0.54166666666666663</v>
      </c>
      <c r="F424" s="19" t="s">
        <v>3996</v>
      </c>
      <c r="G424" s="15">
        <v>0.58333333333333337</v>
      </c>
      <c r="H424" s="13" t="s">
        <v>25</v>
      </c>
      <c r="I424" s="16" t="s">
        <v>3294</v>
      </c>
      <c r="J424" s="16" t="s">
        <v>434</v>
      </c>
      <c r="K424" s="16" t="s">
        <v>6</v>
      </c>
      <c r="L424" s="16" t="s">
        <v>435</v>
      </c>
      <c r="M424" s="16" t="s">
        <v>173</v>
      </c>
      <c r="N424" s="13" t="s">
        <v>174</v>
      </c>
      <c r="O424" s="13" t="str">
        <f>"0470922211"</f>
        <v>0470922211</v>
      </c>
    </row>
    <row r="425" spans="1:15" ht="39" hidden="1" customHeight="1">
      <c r="A425" s="21">
        <v>424</v>
      </c>
      <c r="B425" s="13" t="s">
        <v>1233</v>
      </c>
      <c r="C425" s="22">
        <v>1</v>
      </c>
      <c r="D425" s="14">
        <v>44489</v>
      </c>
      <c r="E425" s="15">
        <v>0.75</v>
      </c>
      <c r="F425" s="19" t="s">
        <v>3996</v>
      </c>
      <c r="G425" s="15">
        <v>0.8125</v>
      </c>
      <c r="H425" s="13" t="s">
        <v>117</v>
      </c>
      <c r="I425" s="16" t="s">
        <v>3466</v>
      </c>
      <c r="J425" s="16" t="s">
        <v>1234</v>
      </c>
      <c r="K425" s="16" t="s">
        <v>6</v>
      </c>
      <c r="L425" s="16" t="s">
        <v>7</v>
      </c>
      <c r="M425" s="16" t="s">
        <v>1235</v>
      </c>
      <c r="N425" s="13" t="s">
        <v>1236</v>
      </c>
      <c r="O425" s="13" t="str">
        <f>"0116818111"</f>
        <v>0116818111</v>
      </c>
    </row>
    <row r="426" spans="1:15" ht="39" hidden="1" customHeight="1">
      <c r="A426" s="21">
        <v>425</v>
      </c>
      <c r="B426" s="13" t="s">
        <v>1466</v>
      </c>
      <c r="C426" s="22">
        <v>1</v>
      </c>
      <c r="D426" s="14">
        <v>44489</v>
      </c>
      <c r="E426" s="15">
        <v>0.67708333333333337</v>
      </c>
      <c r="F426" s="19" t="s">
        <v>3996</v>
      </c>
      <c r="G426" s="15">
        <v>0.71875</v>
      </c>
      <c r="H426" s="13" t="s">
        <v>29</v>
      </c>
      <c r="I426" s="16" t="s">
        <v>3413</v>
      </c>
      <c r="J426" s="16" t="s">
        <v>750</v>
      </c>
      <c r="K426" s="16" t="s">
        <v>13</v>
      </c>
      <c r="L426" s="16" t="s">
        <v>316</v>
      </c>
      <c r="M426" s="16" t="s">
        <v>752</v>
      </c>
      <c r="N426" s="13" t="s">
        <v>753</v>
      </c>
      <c r="O426" s="13" t="str">
        <f>"0529511111"</f>
        <v>0529511111</v>
      </c>
    </row>
    <row r="427" spans="1:15" ht="39" hidden="1" customHeight="1">
      <c r="A427" s="21">
        <v>426</v>
      </c>
      <c r="B427" s="13" t="s">
        <v>1545</v>
      </c>
      <c r="C427" s="22">
        <v>1</v>
      </c>
      <c r="D427" s="14">
        <v>44489</v>
      </c>
      <c r="E427" s="15">
        <v>0.72916666666666663</v>
      </c>
      <c r="F427" s="19" t="s">
        <v>3996</v>
      </c>
      <c r="G427" s="15">
        <v>0.77083333333333337</v>
      </c>
      <c r="H427" s="13" t="s">
        <v>115</v>
      </c>
      <c r="I427" s="16" t="s">
        <v>3345</v>
      </c>
      <c r="J427" s="16" t="s">
        <v>1546</v>
      </c>
      <c r="K427" s="16" t="s">
        <v>9</v>
      </c>
      <c r="L427" s="16" t="s">
        <v>69</v>
      </c>
      <c r="M427" s="16" t="s">
        <v>1547</v>
      </c>
      <c r="N427" s="13" t="s">
        <v>1548</v>
      </c>
      <c r="O427" s="13" t="str">
        <f>"0669293604"</f>
        <v>0669293604</v>
      </c>
    </row>
    <row r="428" spans="1:15" ht="39" hidden="1" customHeight="1">
      <c r="A428" s="21">
        <v>427</v>
      </c>
      <c r="B428" s="13" t="s">
        <v>1467</v>
      </c>
      <c r="C428" s="22">
        <v>1</v>
      </c>
      <c r="D428" s="14">
        <v>44490</v>
      </c>
      <c r="E428" s="15">
        <v>0.73958333333333337</v>
      </c>
      <c r="F428" s="19" t="s">
        <v>3996</v>
      </c>
      <c r="G428" s="15">
        <v>0.78125</v>
      </c>
      <c r="H428" s="13" t="s">
        <v>115</v>
      </c>
      <c r="I428" s="16" t="s">
        <v>3389</v>
      </c>
      <c r="J428" s="16" t="s">
        <v>411</v>
      </c>
      <c r="K428" s="16" t="s">
        <v>9</v>
      </c>
      <c r="L428" s="16" t="s">
        <v>181</v>
      </c>
      <c r="M428" s="16" t="s">
        <v>412</v>
      </c>
      <c r="N428" s="13" t="s">
        <v>413</v>
      </c>
      <c r="O428" s="13" t="str">
        <f>"0666921201"</f>
        <v>0666921201</v>
      </c>
    </row>
    <row r="429" spans="1:15" ht="39" hidden="1" customHeight="1">
      <c r="A429" s="21">
        <v>428</v>
      </c>
      <c r="B429" s="13" t="s">
        <v>1468</v>
      </c>
      <c r="C429" s="22">
        <v>1</v>
      </c>
      <c r="D429" s="14">
        <v>44490</v>
      </c>
      <c r="E429" s="15">
        <v>0.72916666666666663</v>
      </c>
      <c r="F429" s="19" t="s">
        <v>3996</v>
      </c>
      <c r="G429" s="15">
        <v>0.77083333333333337</v>
      </c>
      <c r="H429" s="13" t="s">
        <v>159</v>
      </c>
      <c r="I429" s="16" t="s">
        <v>3513</v>
      </c>
      <c r="J429" s="16" t="s">
        <v>1441</v>
      </c>
      <c r="K429" s="16" t="s">
        <v>9</v>
      </c>
      <c r="L429" s="16" t="s">
        <v>1469</v>
      </c>
      <c r="M429" s="16" t="s">
        <v>1442</v>
      </c>
      <c r="N429" s="13" t="s">
        <v>1443</v>
      </c>
      <c r="O429" s="13" t="str">
        <f>"0252815151"</f>
        <v>0252815151</v>
      </c>
    </row>
    <row r="430" spans="1:15" ht="39" hidden="1" customHeight="1">
      <c r="A430" s="21">
        <v>429</v>
      </c>
      <c r="B430" s="13" t="s">
        <v>1549</v>
      </c>
      <c r="C430" s="22">
        <v>1</v>
      </c>
      <c r="D430" s="14">
        <v>44491</v>
      </c>
      <c r="E430" s="15">
        <v>0.72916666666666663</v>
      </c>
      <c r="F430" s="19" t="s">
        <v>3996</v>
      </c>
      <c r="G430" s="15">
        <v>0.79166666666666663</v>
      </c>
      <c r="H430" s="13" t="s">
        <v>25</v>
      </c>
      <c r="I430" s="16" t="s">
        <v>3453</v>
      </c>
      <c r="J430" s="16" t="s">
        <v>1550</v>
      </c>
      <c r="K430" s="16" t="s">
        <v>9</v>
      </c>
      <c r="L430" s="16" t="s">
        <v>1551</v>
      </c>
      <c r="M430" s="16" t="s">
        <v>1552</v>
      </c>
      <c r="N430" s="13" t="s">
        <v>1553</v>
      </c>
      <c r="O430" s="13" t="str">
        <f>"0477152511"</f>
        <v>0477152511</v>
      </c>
    </row>
    <row r="431" spans="1:15" ht="39" hidden="1" customHeight="1">
      <c r="A431" s="21">
        <v>430</v>
      </c>
      <c r="B431" s="13" t="s">
        <v>1554</v>
      </c>
      <c r="C431" s="22">
        <v>1</v>
      </c>
      <c r="D431" s="14">
        <v>44491</v>
      </c>
      <c r="E431" s="15">
        <v>0.72916666666666663</v>
      </c>
      <c r="F431" s="19" t="s">
        <v>3996</v>
      </c>
      <c r="G431" s="15">
        <v>0.77083333333333337</v>
      </c>
      <c r="H431" s="13" t="s">
        <v>18</v>
      </c>
      <c r="I431" s="16" t="s">
        <v>3333</v>
      </c>
      <c r="J431" s="16" t="s">
        <v>1555</v>
      </c>
      <c r="K431" s="16" t="s">
        <v>9</v>
      </c>
      <c r="L431" s="16" t="s">
        <v>1556</v>
      </c>
      <c r="M431" s="16" t="s">
        <v>1557</v>
      </c>
      <c r="N431" s="13" t="s">
        <v>22</v>
      </c>
      <c r="O431" s="13" t="str">
        <f>"0742241252"</f>
        <v>0742241252</v>
      </c>
    </row>
    <row r="432" spans="1:15" ht="39" hidden="1" customHeight="1">
      <c r="A432" s="21">
        <v>431</v>
      </c>
      <c r="B432" s="13" t="s">
        <v>1470</v>
      </c>
      <c r="C432" s="22">
        <v>2</v>
      </c>
      <c r="D432" s="14">
        <v>44493</v>
      </c>
      <c r="E432" s="15">
        <v>0.54166666666666663</v>
      </c>
      <c r="F432" s="19" t="s">
        <v>3996</v>
      </c>
      <c r="G432" s="15">
        <v>0.66666666666666663</v>
      </c>
      <c r="H432" s="13" t="s">
        <v>10</v>
      </c>
      <c r="I432" s="16" t="s">
        <v>3514</v>
      </c>
      <c r="J432" s="16" t="s">
        <v>1471</v>
      </c>
      <c r="K432" s="16" t="s">
        <v>1472</v>
      </c>
      <c r="L432" s="16" t="s">
        <v>1473</v>
      </c>
      <c r="M432" s="16" t="s">
        <v>1474</v>
      </c>
      <c r="N432" s="13" t="s">
        <v>1475</v>
      </c>
      <c r="O432" s="13" t="str">
        <f>"0775675001"</f>
        <v>0775675001</v>
      </c>
    </row>
    <row r="433" spans="1:15" ht="39" hidden="1" customHeight="1">
      <c r="A433" s="21">
        <v>432</v>
      </c>
      <c r="B433" s="13" t="s">
        <v>1476</v>
      </c>
      <c r="C433" s="22">
        <v>1</v>
      </c>
      <c r="D433" s="14">
        <v>44494</v>
      </c>
      <c r="E433" s="15">
        <v>0.73958333333333337</v>
      </c>
      <c r="F433" s="19" t="s">
        <v>3996</v>
      </c>
      <c r="G433" s="15">
        <v>0.78125</v>
      </c>
      <c r="H433" s="13" t="s">
        <v>115</v>
      </c>
      <c r="I433" s="16" t="s">
        <v>3389</v>
      </c>
      <c r="J433" s="16" t="s">
        <v>411</v>
      </c>
      <c r="K433" s="16" t="s">
        <v>9</v>
      </c>
      <c r="L433" s="16" t="s">
        <v>181</v>
      </c>
      <c r="M433" s="16" t="s">
        <v>412</v>
      </c>
      <c r="N433" s="13" t="s">
        <v>413</v>
      </c>
      <c r="O433" s="13" t="str">
        <f>"0666921201"</f>
        <v>0666921201</v>
      </c>
    </row>
    <row r="434" spans="1:15" ht="39" hidden="1" customHeight="1">
      <c r="A434" s="21">
        <v>433</v>
      </c>
      <c r="B434" s="13" t="s">
        <v>1477</v>
      </c>
      <c r="C434" s="22">
        <v>1</v>
      </c>
      <c r="D434" s="14">
        <v>44495</v>
      </c>
      <c r="E434" s="15">
        <v>0.75</v>
      </c>
      <c r="F434" s="19" t="s">
        <v>3996</v>
      </c>
      <c r="G434" s="15">
        <v>0.79166666666666663</v>
      </c>
      <c r="H434" s="13" t="s">
        <v>25</v>
      </c>
      <c r="I434" s="16" t="s">
        <v>3294</v>
      </c>
      <c r="J434" s="16" t="s">
        <v>434</v>
      </c>
      <c r="K434" s="16" t="s">
        <v>6</v>
      </c>
      <c r="L434" s="16" t="s">
        <v>435</v>
      </c>
      <c r="M434" s="16" t="s">
        <v>173</v>
      </c>
      <c r="N434" s="13" t="s">
        <v>174</v>
      </c>
      <c r="O434" s="13" t="str">
        <f>"0470922211"</f>
        <v>0470922211</v>
      </c>
    </row>
    <row r="435" spans="1:15" ht="39" hidden="1" customHeight="1">
      <c r="A435" s="21">
        <v>434</v>
      </c>
      <c r="B435" s="13" t="s">
        <v>1558</v>
      </c>
      <c r="C435" s="22">
        <v>1</v>
      </c>
      <c r="D435" s="14">
        <v>44495</v>
      </c>
      <c r="E435" s="15">
        <v>0.625</v>
      </c>
      <c r="F435" s="19" t="s">
        <v>3996</v>
      </c>
      <c r="G435" s="15">
        <v>0.66666666666666663</v>
      </c>
      <c r="H435" s="13" t="s">
        <v>67</v>
      </c>
      <c r="I435" s="16" t="s">
        <v>3400</v>
      </c>
      <c r="J435" s="16" t="s">
        <v>893</v>
      </c>
      <c r="K435" s="16" t="s">
        <v>9</v>
      </c>
      <c r="L435" s="16" t="s">
        <v>1559</v>
      </c>
      <c r="M435" s="16" t="s">
        <v>895</v>
      </c>
      <c r="N435" s="13" t="s">
        <v>896</v>
      </c>
      <c r="O435" s="13" t="str">
        <f>"0334110151"</f>
        <v>0334110151</v>
      </c>
    </row>
    <row r="436" spans="1:15" ht="39" hidden="1" customHeight="1">
      <c r="A436" s="21">
        <v>435</v>
      </c>
      <c r="B436" s="13" t="s">
        <v>1560</v>
      </c>
      <c r="C436" s="22">
        <v>1</v>
      </c>
      <c r="D436" s="14">
        <v>44495</v>
      </c>
      <c r="E436" s="15">
        <v>0.72916666666666663</v>
      </c>
      <c r="F436" s="19" t="s">
        <v>3996</v>
      </c>
      <c r="G436" s="15">
        <v>0.77083333333333337</v>
      </c>
      <c r="H436" s="13" t="s">
        <v>23</v>
      </c>
      <c r="I436" s="16" t="s">
        <v>3390</v>
      </c>
      <c r="J436" s="16" t="s">
        <v>1561</v>
      </c>
      <c r="K436" s="16" t="s">
        <v>9</v>
      </c>
      <c r="L436" s="16" t="s">
        <v>1562</v>
      </c>
      <c r="M436" s="16" t="s">
        <v>1563</v>
      </c>
      <c r="N436" s="13" t="s">
        <v>24</v>
      </c>
      <c r="O436" s="13" t="str">
        <f>"0196137111"</f>
        <v>0196137111</v>
      </c>
    </row>
    <row r="437" spans="1:15" ht="39" hidden="1" customHeight="1">
      <c r="A437" s="21">
        <v>436</v>
      </c>
      <c r="B437" s="13" t="s">
        <v>1176</v>
      </c>
      <c r="C437" s="22">
        <v>1</v>
      </c>
      <c r="D437" s="14">
        <v>44496</v>
      </c>
      <c r="E437" s="15">
        <v>0.75</v>
      </c>
      <c r="F437" s="19" t="s">
        <v>3996</v>
      </c>
      <c r="G437" s="15">
        <v>0.79166666666666663</v>
      </c>
      <c r="H437" s="13" t="s">
        <v>5</v>
      </c>
      <c r="I437" s="16" t="s">
        <v>3438</v>
      </c>
      <c r="J437" s="16" t="s">
        <v>1177</v>
      </c>
      <c r="K437" s="16" t="s">
        <v>6</v>
      </c>
      <c r="L437" s="16" t="s">
        <v>1178</v>
      </c>
      <c r="M437" s="16" t="s">
        <v>1179</v>
      </c>
      <c r="N437" s="13" t="s">
        <v>1180</v>
      </c>
      <c r="O437" s="13" t="str">
        <f>"0958223251"</f>
        <v>0958223251</v>
      </c>
    </row>
    <row r="438" spans="1:15" ht="39" hidden="1" customHeight="1">
      <c r="A438" s="21">
        <v>437</v>
      </c>
      <c r="B438" s="13" t="s">
        <v>1478</v>
      </c>
      <c r="C438" s="22">
        <v>1</v>
      </c>
      <c r="D438" s="14">
        <v>44496</v>
      </c>
      <c r="E438" s="15">
        <v>0.6875</v>
      </c>
      <c r="F438" s="19" t="s">
        <v>3996</v>
      </c>
      <c r="G438" s="15">
        <v>0.72916666666666663</v>
      </c>
      <c r="H438" s="13" t="s">
        <v>147</v>
      </c>
      <c r="I438" s="16" t="s">
        <v>3318</v>
      </c>
      <c r="J438" s="16" t="s">
        <v>1479</v>
      </c>
      <c r="K438" s="16" t="s">
        <v>13</v>
      </c>
      <c r="L438" s="16" t="s">
        <v>1480</v>
      </c>
      <c r="M438" s="16" t="s">
        <v>1481</v>
      </c>
      <c r="N438" s="13" t="s">
        <v>1482</v>
      </c>
      <c r="O438" s="13" t="str">
        <f>"0734410828"</f>
        <v>0734410828</v>
      </c>
    </row>
    <row r="439" spans="1:15" ht="39" hidden="1" customHeight="1">
      <c r="A439" s="21">
        <v>438</v>
      </c>
      <c r="B439" s="13" t="s">
        <v>1564</v>
      </c>
      <c r="C439" s="22">
        <v>1</v>
      </c>
      <c r="D439" s="14">
        <v>44497</v>
      </c>
      <c r="E439" s="15">
        <v>0.73958333333333337</v>
      </c>
      <c r="F439" s="19" t="s">
        <v>3996</v>
      </c>
      <c r="G439" s="15">
        <v>0.78125</v>
      </c>
      <c r="H439" s="13" t="s">
        <v>133</v>
      </c>
      <c r="I439" s="16" t="s">
        <v>3380</v>
      </c>
      <c r="J439" s="16" t="s">
        <v>611</v>
      </c>
      <c r="K439" s="16" t="s">
        <v>13</v>
      </c>
      <c r="L439" s="16" t="s">
        <v>128</v>
      </c>
      <c r="M439" s="16" t="s">
        <v>612</v>
      </c>
      <c r="N439" s="13" t="s">
        <v>136</v>
      </c>
      <c r="O439" s="13" t="str">
        <f>"0836832881"</f>
        <v>0836832881</v>
      </c>
    </row>
    <row r="440" spans="1:15" ht="39" hidden="1" customHeight="1">
      <c r="A440" s="21">
        <v>439</v>
      </c>
      <c r="B440" s="13" t="s">
        <v>1565</v>
      </c>
      <c r="C440" s="22">
        <v>1</v>
      </c>
      <c r="D440" s="14">
        <v>44497</v>
      </c>
      <c r="E440" s="15">
        <v>0.73958333333333337</v>
      </c>
      <c r="F440" s="19" t="s">
        <v>3996</v>
      </c>
      <c r="G440" s="15">
        <v>0.79166666666666663</v>
      </c>
      <c r="H440" s="13" t="s">
        <v>137</v>
      </c>
      <c r="I440" s="16" t="s">
        <v>3292</v>
      </c>
      <c r="J440" s="16" t="s">
        <v>138</v>
      </c>
      <c r="K440" s="16" t="s">
        <v>13</v>
      </c>
      <c r="L440" s="16" t="s">
        <v>741</v>
      </c>
      <c r="M440" s="16" t="s">
        <v>1105</v>
      </c>
      <c r="N440" s="13" t="s">
        <v>141</v>
      </c>
      <c r="O440" s="13" t="str">
        <f>"0868218111"</f>
        <v>0868218111</v>
      </c>
    </row>
    <row r="441" spans="1:15" ht="39" hidden="1" customHeight="1">
      <c r="A441" s="21">
        <v>440</v>
      </c>
      <c r="B441" s="13" t="s">
        <v>1237</v>
      </c>
      <c r="C441" s="22">
        <v>1</v>
      </c>
      <c r="D441" s="14">
        <v>44499</v>
      </c>
      <c r="E441" s="15">
        <v>0.64583333333333337</v>
      </c>
      <c r="F441" s="19" t="s">
        <v>3996</v>
      </c>
      <c r="G441" s="15">
        <v>0.70833333333333337</v>
      </c>
      <c r="H441" s="13" t="s">
        <v>484</v>
      </c>
      <c r="I441" s="16" t="s">
        <v>3498</v>
      </c>
      <c r="J441" s="16" t="s">
        <v>1238</v>
      </c>
      <c r="K441" s="16" t="s">
        <v>13</v>
      </c>
      <c r="L441" s="16" t="s">
        <v>1239</v>
      </c>
      <c r="M441" s="16" t="s">
        <v>1240</v>
      </c>
      <c r="N441" s="13" t="s">
        <v>1241</v>
      </c>
      <c r="O441" s="13" t="str">
        <f>"0928520700"</f>
        <v>0928520700</v>
      </c>
    </row>
    <row r="442" spans="1:15" ht="39" hidden="1" customHeight="1">
      <c r="A442" s="21">
        <v>441</v>
      </c>
      <c r="B442" s="13" t="s">
        <v>1566</v>
      </c>
      <c r="C442" s="22">
        <v>1</v>
      </c>
      <c r="D442" s="14">
        <v>44501</v>
      </c>
      <c r="E442" s="15">
        <v>0.6875</v>
      </c>
      <c r="F442" s="19" t="s">
        <v>3996</v>
      </c>
      <c r="G442" s="15">
        <v>0.72916666666666663</v>
      </c>
      <c r="H442" s="13" t="s">
        <v>115</v>
      </c>
      <c r="I442" s="16" t="s">
        <v>3321</v>
      </c>
      <c r="J442" s="16" t="s">
        <v>1567</v>
      </c>
      <c r="K442" s="16" t="s">
        <v>9</v>
      </c>
      <c r="L442" s="16" t="s">
        <v>1568</v>
      </c>
      <c r="M442" s="16" t="s">
        <v>1116</v>
      </c>
      <c r="N442" s="13" t="s">
        <v>1117</v>
      </c>
      <c r="O442" s="13" t="str">
        <f>"0666453485"</f>
        <v>0666453485</v>
      </c>
    </row>
    <row r="443" spans="1:15" ht="39" hidden="1" customHeight="1">
      <c r="A443" s="21">
        <v>442</v>
      </c>
      <c r="B443" s="13" t="s">
        <v>1483</v>
      </c>
      <c r="C443" s="22">
        <v>1</v>
      </c>
      <c r="D443" s="14">
        <v>44502</v>
      </c>
      <c r="E443" s="15">
        <v>0.73958333333333337</v>
      </c>
      <c r="F443" s="19" t="s">
        <v>3996</v>
      </c>
      <c r="G443" s="15">
        <v>0.78125</v>
      </c>
      <c r="H443" s="13" t="s">
        <v>1130</v>
      </c>
      <c r="I443" s="16" t="s">
        <v>3322</v>
      </c>
      <c r="J443" s="16" t="s">
        <v>1131</v>
      </c>
      <c r="K443" s="16" t="s">
        <v>9</v>
      </c>
      <c r="L443" s="16" t="s">
        <v>1484</v>
      </c>
      <c r="M443" s="16" t="s">
        <v>1133</v>
      </c>
      <c r="N443" s="13" t="s">
        <v>1134</v>
      </c>
      <c r="O443" s="13" t="str">
        <f>"0992307002"</f>
        <v>0992307002</v>
      </c>
    </row>
    <row r="444" spans="1:15" ht="39" hidden="1" customHeight="1">
      <c r="A444" s="21">
        <v>443</v>
      </c>
      <c r="B444" s="13" t="s">
        <v>1569</v>
      </c>
      <c r="C444" s="22">
        <v>1</v>
      </c>
      <c r="D444" s="14">
        <v>44502</v>
      </c>
      <c r="E444" s="15">
        <v>0.70833333333333337</v>
      </c>
      <c r="F444" s="19" t="s">
        <v>3996</v>
      </c>
      <c r="G444" s="15">
        <v>0.75</v>
      </c>
      <c r="H444" s="13" t="s">
        <v>67</v>
      </c>
      <c r="I444" s="16" t="s">
        <v>3346</v>
      </c>
      <c r="J444" s="16" t="s">
        <v>1570</v>
      </c>
      <c r="K444" s="16" t="s">
        <v>6</v>
      </c>
      <c r="L444" s="16" t="s">
        <v>803</v>
      </c>
      <c r="M444" s="16" t="s">
        <v>1571</v>
      </c>
      <c r="N444" s="13" t="s">
        <v>1572</v>
      </c>
      <c r="O444" s="13" t="str">
        <f>"0336335511"</f>
        <v>0336335511</v>
      </c>
    </row>
    <row r="445" spans="1:15" ht="39" hidden="1" customHeight="1">
      <c r="A445" s="21">
        <v>444</v>
      </c>
      <c r="B445" s="13" t="s">
        <v>1573</v>
      </c>
      <c r="C445" s="22">
        <v>1</v>
      </c>
      <c r="D445" s="14">
        <v>44504</v>
      </c>
      <c r="E445" s="15">
        <v>0.72916666666666663</v>
      </c>
      <c r="F445" s="19" t="s">
        <v>3996</v>
      </c>
      <c r="G445" s="15">
        <v>0.79166666666666663</v>
      </c>
      <c r="H445" s="13" t="s">
        <v>29</v>
      </c>
      <c r="I445" s="16" t="s">
        <v>3402</v>
      </c>
      <c r="J445" s="16" t="s">
        <v>511</v>
      </c>
      <c r="K445" s="16" t="s">
        <v>6</v>
      </c>
      <c r="L445" s="16" t="s">
        <v>1574</v>
      </c>
      <c r="M445" s="16" t="s">
        <v>634</v>
      </c>
      <c r="N445" s="13" t="s">
        <v>635</v>
      </c>
      <c r="O445" s="13" t="str">
        <f>"0532336111"</f>
        <v>0532336111</v>
      </c>
    </row>
    <row r="446" spans="1:15" ht="39" hidden="1" customHeight="1">
      <c r="A446" s="21">
        <v>445</v>
      </c>
      <c r="B446" s="13" t="s">
        <v>1575</v>
      </c>
      <c r="C446" s="22">
        <v>1</v>
      </c>
      <c r="D446" s="14">
        <v>44504</v>
      </c>
      <c r="E446" s="15">
        <v>0.72916666666666663</v>
      </c>
      <c r="F446" s="19" t="s">
        <v>3996</v>
      </c>
      <c r="G446" s="15">
        <v>0.77083333333333337</v>
      </c>
      <c r="H446" s="13" t="s">
        <v>102</v>
      </c>
      <c r="I446" s="16" t="s">
        <v>3512</v>
      </c>
      <c r="J446" s="16" t="s">
        <v>194</v>
      </c>
      <c r="K446" s="16" t="s">
        <v>13</v>
      </c>
      <c r="L446" s="16" t="s">
        <v>1576</v>
      </c>
      <c r="M446" s="16" t="s">
        <v>1577</v>
      </c>
      <c r="N446" s="13" t="s">
        <v>197</v>
      </c>
      <c r="O446" s="13" t="str">
        <f>"0489651235"</f>
        <v>0489651235</v>
      </c>
    </row>
    <row r="447" spans="1:15" ht="39" hidden="1" customHeight="1">
      <c r="A447" s="21">
        <v>446</v>
      </c>
      <c r="B447" s="13" t="s">
        <v>1485</v>
      </c>
      <c r="C447" s="22">
        <v>1</v>
      </c>
      <c r="D447" s="14">
        <v>44505</v>
      </c>
      <c r="E447" s="15">
        <v>0.77083333333333337</v>
      </c>
      <c r="F447" s="19" t="s">
        <v>3996</v>
      </c>
      <c r="G447" s="15">
        <v>0.8125</v>
      </c>
      <c r="H447" s="13" t="s">
        <v>11</v>
      </c>
      <c r="I447" s="16" t="s">
        <v>3371</v>
      </c>
      <c r="J447" s="16" t="s">
        <v>903</v>
      </c>
      <c r="K447" s="16" t="s">
        <v>6</v>
      </c>
      <c r="L447" s="16" t="s">
        <v>1486</v>
      </c>
      <c r="M447" s="16" t="s">
        <v>812</v>
      </c>
      <c r="N447" s="13" t="s">
        <v>65</v>
      </c>
      <c r="O447" s="13" t="str">
        <f>"0283225222"</f>
        <v>0283225222</v>
      </c>
    </row>
    <row r="448" spans="1:15" ht="39" hidden="1" customHeight="1">
      <c r="A448" s="21">
        <v>447</v>
      </c>
      <c r="B448" s="13" t="s">
        <v>1578</v>
      </c>
      <c r="C448" s="22">
        <v>1</v>
      </c>
      <c r="D448" s="14">
        <v>44505</v>
      </c>
      <c r="E448" s="15">
        <v>0.625</v>
      </c>
      <c r="F448" s="19" t="s">
        <v>3996</v>
      </c>
      <c r="G448" s="15">
        <v>0.70833333333333337</v>
      </c>
      <c r="H448" s="13" t="s">
        <v>913</v>
      </c>
      <c r="I448" s="16" t="s">
        <v>1579</v>
      </c>
      <c r="J448" s="16" t="s">
        <v>1579</v>
      </c>
      <c r="K448" s="16" t="s">
        <v>9</v>
      </c>
      <c r="L448" s="16" t="s">
        <v>109</v>
      </c>
      <c r="M448" s="16" t="s">
        <v>1580</v>
      </c>
      <c r="N448" s="13" t="s">
        <v>1581</v>
      </c>
      <c r="O448" s="13" t="str">
        <f>"0988880123"</f>
        <v>0988880123</v>
      </c>
    </row>
    <row r="449" spans="1:15" ht="39" hidden="1" customHeight="1">
      <c r="A449" s="21">
        <v>448</v>
      </c>
      <c r="B449" s="13" t="s">
        <v>1582</v>
      </c>
      <c r="C449" s="22">
        <v>1</v>
      </c>
      <c r="D449" s="14">
        <v>44505</v>
      </c>
      <c r="E449" s="15">
        <v>0.75</v>
      </c>
      <c r="F449" s="19" t="s">
        <v>3996</v>
      </c>
      <c r="G449" s="15">
        <v>0.79166666666666663</v>
      </c>
      <c r="H449" s="13" t="s">
        <v>38</v>
      </c>
      <c r="I449" s="16" t="s">
        <v>3300</v>
      </c>
      <c r="J449" s="16" t="s">
        <v>1583</v>
      </c>
      <c r="K449" s="16" t="s">
        <v>6</v>
      </c>
      <c r="L449" s="16" t="s">
        <v>1824</v>
      </c>
      <c r="M449" s="16" t="s">
        <v>1584</v>
      </c>
      <c r="N449" s="13" t="s">
        <v>621</v>
      </c>
      <c r="O449" s="13" t="str">
        <f>"0783024321"</f>
        <v>0783024321</v>
      </c>
    </row>
    <row r="450" spans="1:15" ht="39" hidden="1" customHeight="1">
      <c r="A450" s="21">
        <v>449</v>
      </c>
      <c r="B450" s="13" t="s">
        <v>1585</v>
      </c>
      <c r="C450" s="22">
        <v>1</v>
      </c>
      <c r="D450" s="14">
        <v>44505</v>
      </c>
      <c r="E450" s="15">
        <v>0.72916666666666663</v>
      </c>
      <c r="F450" s="19" t="s">
        <v>3996</v>
      </c>
      <c r="G450" s="15">
        <v>0.77083333333333337</v>
      </c>
      <c r="H450" s="13" t="s">
        <v>110</v>
      </c>
      <c r="I450" s="16" t="s">
        <v>3429</v>
      </c>
      <c r="J450" s="16" t="s">
        <v>1586</v>
      </c>
      <c r="K450" s="16" t="s">
        <v>9</v>
      </c>
      <c r="L450" s="16" t="s">
        <v>181</v>
      </c>
      <c r="M450" s="16" t="s">
        <v>1587</v>
      </c>
      <c r="N450" s="13" t="s">
        <v>1588</v>
      </c>
      <c r="O450" s="13" t="str">
        <f>"0534512703"</f>
        <v>0534512703</v>
      </c>
    </row>
    <row r="451" spans="1:15" ht="39" hidden="1" customHeight="1">
      <c r="A451" s="21">
        <v>450</v>
      </c>
      <c r="B451" s="13" t="s">
        <v>1589</v>
      </c>
      <c r="C451" s="22">
        <v>1</v>
      </c>
      <c r="D451" s="14">
        <v>44505</v>
      </c>
      <c r="E451" s="15">
        <v>0.72916666666666663</v>
      </c>
      <c r="F451" s="19" t="s">
        <v>3996</v>
      </c>
      <c r="G451" s="15">
        <v>0.77083333333333337</v>
      </c>
      <c r="H451" s="13" t="s">
        <v>115</v>
      </c>
      <c r="I451" s="16" t="s">
        <v>3493</v>
      </c>
      <c r="J451" s="16" t="s">
        <v>1590</v>
      </c>
      <c r="K451" s="16" t="s">
        <v>9</v>
      </c>
      <c r="L451" s="16" t="s">
        <v>1591</v>
      </c>
      <c r="M451" s="16" t="s">
        <v>1592</v>
      </c>
      <c r="N451" s="13" t="s">
        <v>1593</v>
      </c>
      <c r="O451" s="13" t="str">
        <f>"0667716051"</f>
        <v>0667716051</v>
      </c>
    </row>
    <row r="452" spans="1:15" ht="39" hidden="1" customHeight="1">
      <c r="A452" s="21">
        <v>451</v>
      </c>
      <c r="B452" s="13" t="s">
        <v>1487</v>
      </c>
      <c r="C452" s="22">
        <v>1</v>
      </c>
      <c r="D452" s="14">
        <v>44508</v>
      </c>
      <c r="E452" s="15">
        <v>0.72916666666666663</v>
      </c>
      <c r="F452" s="19" t="s">
        <v>3996</v>
      </c>
      <c r="G452" s="15">
        <v>0.77083333333333337</v>
      </c>
      <c r="H452" s="13" t="s">
        <v>80</v>
      </c>
      <c r="I452" s="16" t="s">
        <v>3285</v>
      </c>
      <c r="J452" s="16" t="s">
        <v>150</v>
      </c>
      <c r="K452" s="16" t="s">
        <v>6</v>
      </c>
      <c r="L452" s="16" t="s">
        <v>1488</v>
      </c>
      <c r="M452" s="16" t="s">
        <v>152</v>
      </c>
      <c r="N452" s="13" t="s">
        <v>153</v>
      </c>
      <c r="O452" s="13" t="str">
        <f>"0596655011"</f>
        <v>0596655011</v>
      </c>
    </row>
    <row r="453" spans="1:15" ht="39" hidden="1" customHeight="1">
      <c r="A453" s="21">
        <v>452</v>
      </c>
      <c r="B453" s="13" t="s">
        <v>1489</v>
      </c>
      <c r="C453" s="22">
        <v>1</v>
      </c>
      <c r="D453" s="14">
        <v>44509</v>
      </c>
      <c r="E453" s="15">
        <v>0.72916666666666663</v>
      </c>
      <c r="F453" s="19" t="s">
        <v>3996</v>
      </c>
      <c r="G453" s="15">
        <v>0.77083333333333337</v>
      </c>
      <c r="H453" s="13" t="s">
        <v>282</v>
      </c>
      <c r="I453" s="16" t="s">
        <v>3459</v>
      </c>
      <c r="J453" s="16" t="s">
        <v>1337</v>
      </c>
      <c r="K453" s="16" t="s">
        <v>9</v>
      </c>
      <c r="L453" s="16" t="s">
        <v>443</v>
      </c>
      <c r="M453" s="16" t="s">
        <v>408</v>
      </c>
      <c r="N453" s="13" t="s">
        <v>409</v>
      </c>
      <c r="O453" s="13" t="str">
        <f>"0222931111"</f>
        <v>0222931111</v>
      </c>
    </row>
    <row r="454" spans="1:15" ht="39" hidden="1" customHeight="1">
      <c r="A454" s="21">
        <v>453</v>
      </c>
      <c r="B454" s="13" t="s">
        <v>1594</v>
      </c>
      <c r="C454" s="22">
        <v>1</v>
      </c>
      <c r="D454" s="14">
        <v>44509</v>
      </c>
      <c r="E454" s="15">
        <v>0.72916666666666663</v>
      </c>
      <c r="F454" s="19" t="s">
        <v>3996</v>
      </c>
      <c r="G454" s="15">
        <v>0.77083333333333337</v>
      </c>
      <c r="H454" s="13" t="s">
        <v>67</v>
      </c>
      <c r="I454" s="16" t="s">
        <v>3454</v>
      </c>
      <c r="J454" s="16" t="s">
        <v>1595</v>
      </c>
      <c r="K454" s="16" t="s">
        <v>6</v>
      </c>
      <c r="L454" s="16" t="s">
        <v>1596</v>
      </c>
      <c r="M454" s="16" t="s">
        <v>1597</v>
      </c>
      <c r="N454" s="13" t="s">
        <v>1598</v>
      </c>
      <c r="O454" s="13" t="str">
        <f>"0339644019"</f>
        <v>0339644019</v>
      </c>
    </row>
    <row r="455" spans="1:15" ht="39" hidden="1" customHeight="1">
      <c r="A455" s="21">
        <v>454</v>
      </c>
      <c r="B455" s="13" t="s">
        <v>1599</v>
      </c>
      <c r="C455" s="22">
        <v>1</v>
      </c>
      <c r="D455" s="14">
        <v>44509</v>
      </c>
      <c r="E455" s="15">
        <v>0.75</v>
      </c>
      <c r="F455" s="19" t="s">
        <v>3996</v>
      </c>
      <c r="G455" s="15">
        <v>0.79166666666666663</v>
      </c>
      <c r="H455" s="13" t="s">
        <v>102</v>
      </c>
      <c r="I455" s="16" t="s">
        <v>3347</v>
      </c>
      <c r="J455" s="16" t="s">
        <v>1600</v>
      </c>
      <c r="K455" s="16" t="s">
        <v>13</v>
      </c>
      <c r="L455" s="16" t="s">
        <v>1601</v>
      </c>
      <c r="M455" s="16" t="s">
        <v>1369</v>
      </c>
      <c r="N455" s="13" t="s">
        <v>1370</v>
      </c>
      <c r="O455" s="13" t="str">
        <f>"0488734248"</f>
        <v>0488734248</v>
      </c>
    </row>
    <row r="456" spans="1:15" ht="39" hidden="1" customHeight="1">
      <c r="A456" s="21">
        <v>455</v>
      </c>
      <c r="B456" s="13" t="s">
        <v>1602</v>
      </c>
      <c r="C456" s="22">
        <v>1</v>
      </c>
      <c r="D456" s="14">
        <v>44509</v>
      </c>
      <c r="E456" s="15">
        <v>0.72916666666666663</v>
      </c>
      <c r="F456" s="19" t="s">
        <v>3996</v>
      </c>
      <c r="G456" s="15">
        <v>0.77083333333333337</v>
      </c>
      <c r="H456" s="13" t="s">
        <v>115</v>
      </c>
      <c r="I456" s="16" t="s">
        <v>3449</v>
      </c>
      <c r="J456" s="16" t="s">
        <v>525</v>
      </c>
      <c r="K456" s="16" t="s">
        <v>9</v>
      </c>
      <c r="L456" s="16" t="s">
        <v>1603</v>
      </c>
      <c r="M456" s="16" t="s">
        <v>1604</v>
      </c>
      <c r="N456" s="13" t="s">
        <v>528</v>
      </c>
      <c r="O456" s="13" t="str">
        <f>"0726960571"</f>
        <v>0726960571</v>
      </c>
    </row>
    <row r="457" spans="1:15" ht="39" hidden="1" customHeight="1">
      <c r="A457" s="21">
        <v>456</v>
      </c>
      <c r="B457" s="13" t="s">
        <v>1605</v>
      </c>
      <c r="C457" s="22">
        <v>1</v>
      </c>
      <c r="D457" s="14">
        <v>44510</v>
      </c>
      <c r="E457" s="15">
        <v>0.72916666666666663</v>
      </c>
      <c r="F457" s="19" t="s">
        <v>3996</v>
      </c>
      <c r="G457" s="15">
        <v>0.77083333333333337</v>
      </c>
      <c r="H457" s="13" t="s">
        <v>110</v>
      </c>
      <c r="I457" s="16" t="s">
        <v>3443</v>
      </c>
      <c r="J457" s="16" t="s">
        <v>876</v>
      </c>
      <c r="K457" s="16" t="s">
        <v>13</v>
      </c>
      <c r="L457" s="16" t="s">
        <v>741</v>
      </c>
      <c r="M457" s="16" t="s">
        <v>877</v>
      </c>
      <c r="N457" s="13" t="s">
        <v>878</v>
      </c>
      <c r="O457" s="13" t="str">
        <f>"0537289545"</f>
        <v>0537289545</v>
      </c>
    </row>
    <row r="458" spans="1:15" ht="39" hidden="1" customHeight="1">
      <c r="A458" s="21">
        <v>457</v>
      </c>
      <c r="B458" s="13" t="s">
        <v>1490</v>
      </c>
      <c r="C458" s="22">
        <v>1</v>
      </c>
      <c r="D458" s="14">
        <v>44512</v>
      </c>
      <c r="E458" s="15">
        <v>0.73958333333333337</v>
      </c>
      <c r="F458" s="19" t="s">
        <v>3996</v>
      </c>
      <c r="G458" s="15">
        <v>0.8125</v>
      </c>
      <c r="H458" s="13" t="s">
        <v>115</v>
      </c>
      <c r="I458" s="16" t="s">
        <v>3327</v>
      </c>
      <c r="J458" s="16" t="s">
        <v>1419</v>
      </c>
      <c r="K458" s="16" t="s">
        <v>6</v>
      </c>
      <c r="L458" s="16" t="s">
        <v>1491</v>
      </c>
      <c r="M458" s="16" t="s">
        <v>1421</v>
      </c>
      <c r="N458" s="13" t="s">
        <v>1422</v>
      </c>
      <c r="O458" s="13" t="str">
        <f>"0722342001"</f>
        <v>0722342001</v>
      </c>
    </row>
    <row r="459" spans="1:15" ht="39" hidden="1" customHeight="1">
      <c r="A459" s="21">
        <v>458</v>
      </c>
      <c r="B459" s="13" t="s">
        <v>1606</v>
      </c>
      <c r="C459" s="22">
        <v>1</v>
      </c>
      <c r="D459" s="14">
        <v>44512</v>
      </c>
      <c r="E459" s="15">
        <v>0.70833333333333337</v>
      </c>
      <c r="F459" s="19" t="s">
        <v>3996</v>
      </c>
      <c r="G459" s="15">
        <v>0.75</v>
      </c>
      <c r="H459" s="13" t="s">
        <v>115</v>
      </c>
      <c r="I459" s="16" t="s">
        <v>3343</v>
      </c>
      <c r="J459" s="16" t="s">
        <v>1607</v>
      </c>
      <c r="K459" s="16" t="s">
        <v>9</v>
      </c>
      <c r="L459" s="16" t="s">
        <v>321</v>
      </c>
      <c r="M459" s="16" t="s">
        <v>1608</v>
      </c>
      <c r="N459" s="13" t="s">
        <v>1609</v>
      </c>
      <c r="O459" s="13" t="str">
        <f>"0666332801"</f>
        <v>0666332801</v>
      </c>
    </row>
    <row r="460" spans="1:15" ht="39" hidden="1" customHeight="1">
      <c r="A460" s="21">
        <v>459</v>
      </c>
      <c r="B460" s="13" t="s">
        <v>1610</v>
      </c>
      <c r="C460" s="22">
        <v>1</v>
      </c>
      <c r="D460" s="14">
        <v>44512</v>
      </c>
      <c r="E460" s="15">
        <v>0.66666666666666663</v>
      </c>
      <c r="F460" s="19" t="s">
        <v>3996</v>
      </c>
      <c r="G460" s="15">
        <v>0.70833333333333337</v>
      </c>
      <c r="H460" s="13" t="s">
        <v>115</v>
      </c>
      <c r="I460" s="16" t="s">
        <v>3370</v>
      </c>
      <c r="J460" s="16" t="s">
        <v>1611</v>
      </c>
      <c r="K460" s="16" t="s">
        <v>13</v>
      </c>
      <c r="L460" s="16" t="s">
        <v>1612</v>
      </c>
      <c r="M460" s="16" t="s">
        <v>1613</v>
      </c>
      <c r="N460" s="13" t="s">
        <v>1614</v>
      </c>
      <c r="O460" s="13" t="str">
        <f>"0725561220"</f>
        <v>0725561220</v>
      </c>
    </row>
    <row r="461" spans="1:15" ht="39" hidden="1" customHeight="1">
      <c r="A461" s="21">
        <v>460</v>
      </c>
      <c r="B461" s="13" t="s">
        <v>1615</v>
      </c>
      <c r="C461" s="22">
        <v>1</v>
      </c>
      <c r="D461" s="14">
        <v>44512</v>
      </c>
      <c r="E461" s="15">
        <v>0.71875</v>
      </c>
      <c r="F461" s="19" t="s">
        <v>3996</v>
      </c>
      <c r="G461" s="15">
        <v>0.76041666666666663</v>
      </c>
      <c r="H461" s="13" t="s">
        <v>117</v>
      </c>
      <c r="I461" s="16" t="s">
        <v>3293</v>
      </c>
      <c r="J461" s="16" t="s">
        <v>428</v>
      </c>
      <c r="K461" s="16" t="s">
        <v>1226</v>
      </c>
      <c r="L461" s="16" t="s">
        <v>1616</v>
      </c>
      <c r="M461" s="16" t="s">
        <v>431</v>
      </c>
      <c r="N461" s="13" t="s">
        <v>432</v>
      </c>
      <c r="O461" s="13" t="str">
        <f>"0118901110"</f>
        <v>0118901110</v>
      </c>
    </row>
    <row r="462" spans="1:15" ht="39" hidden="1" customHeight="1">
      <c r="A462" s="21">
        <v>461</v>
      </c>
      <c r="B462" s="13" t="s">
        <v>1617</v>
      </c>
      <c r="C462" s="22">
        <v>1</v>
      </c>
      <c r="D462" s="14">
        <v>44512</v>
      </c>
      <c r="E462" s="15">
        <v>0.66666666666666663</v>
      </c>
      <c r="F462" s="19" t="s">
        <v>3996</v>
      </c>
      <c r="G462" s="15">
        <v>0.70833333333333337</v>
      </c>
      <c r="H462" s="13" t="s">
        <v>34</v>
      </c>
      <c r="I462" s="16" t="s">
        <v>3288</v>
      </c>
      <c r="J462" s="16" t="s">
        <v>211</v>
      </c>
      <c r="K462" s="16" t="s">
        <v>9</v>
      </c>
      <c r="L462" s="16" t="s">
        <v>259</v>
      </c>
      <c r="M462" s="16" t="s">
        <v>260</v>
      </c>
      <c r="N462" s="13" t="s">
        <v>261</v>
      </c>
      <c r="O462" s="13" t="str">
        <f>"0448443492"</f>
        <v>0448443492</v>
      </c>
    </row>
    <row r="463" spans="1:15" ht="39" hidden="1" customHeight="1">
      <c r="A463" s="21">
        <v>462</v>
      </c>
      <c r="B463" s="13" t="s">
        <v>1618</v>
      </c>
      <c r="C463" s="22">
        <v>2</v>
      </c>
      <c r="D463" s="14">
        <v>44513</v>
      </c>
      <c r="E463" s="15">
        <v>0.375</v>
      </c>
      <c r="F463" s="19" t="s">
        <v>3996</v>
      </c>
      <c r="G463" s="15">
        <v>0.5</v>
      </c>
      <c r="H463" s="13" t="s">
        <v>117</v>
      </c>
      <c r="I463" s="16" t="s">
        <v>3424</v>
      </c>
      <c r="J463" s="16" t="s">
        <v>1619</v>
      </c>
      <c r="K463" s="16" t="s">
        <v>9</v>
      </c>
      <c r="L463" s="16" t="s">
        <v>1620</v>
      </c>
      <c r="M463" s="16" t="s">
        <v>1621</v>
      </c>
      <c r="N463" s="13" t="s">
        <v>1260</v>
      </c>
      <c r="O463" s="13" t="str">
        <f>"0166228111"</f>
        <v>0166228111</v>
      </c>
    </row>
    <row r="464" spans="1:15" ht="39" hidden="1" customHeight="1">
      <c r="A464" s="21">
        <v>463</v>
      </c>
      <c r="B464" s="13" t="s">
        <v>1492</v>
      </c>
      <c r="C464" s="22">
        <v>1</v>
      </c>
      <c r="D464" s="14">
        <v>44515</v>
      </c>
      <c r="E464" s="15">
        <v>0.72916666666666663</v>
      </c>
      <c r="F464" s="19" t="s">
        <v>3996</v>
      </c>
      <c r="G464" s="15">
        <v>0.77083333333333337</v>
      </c>
      <c r="H464" s="13" t="s">
        <v>67</v>
      </c>
      <c r="I464" s="16" t="s">
        <v>3437</v>
      </c>
      <c r="J464" s="16" t="s">
        <v>1493</v>
      </c>
      <c r="K464" s="16" t="s">
        <v>13</v>
      </c>
      <c r="L464" s="16" t="s">
        <v>741</v>
      </c>
      <c r="M464" s="16" t="s">
        <v>1494</v>
      </c>
      <c r="N464" s="13" t="s">
        <v>451</v>
      </c>
      <c r="O464" s="13" t="str">
        <f>"0334160181"</f>
        <v>0334160181</v>
      </c>
    </row>
    <row r="465" spans="1:15" ht="39" hidden="1" customHeight="1">
      <c r="A465" s="21">
        <v>464</v>
      </c>
      <c r="B465" s="13" t="s">
        <v>1622</v>
      </c>
      <c r="C465" s="22">
        <v>1</v>
      </c>
      <c r="D465" s="14">
        <v>44515</v>
      </c>
      <c r="E465" s="15">
        <v>0.73958333333333337</v>
      </c>
      <c r="F465" s="19" t="s">
        <v>3996</v>
      </c>
      <c r="G465" s="15">
        <v>0.79166666666666663</v>
      </c>
      <c r="H465" s="13" t="s">
        <v>115</v>
      </c>
      <c r="I465" s="16" t="s">
        <v>3450</v>
      </c>
      <c r="J465" s="16" t="s">
        <v>1623</v>
      </c>
      <c r="K465" s="16" t="s">
        <v>9</v>
      </c>
      <c r="L465" s="16" t="s">
        <v>62</v>
      </c>
      <c r="M465" s="16" t="s">
        <v>378</v>
      </c>
      <c r="N465" s="13" t="s">
        <v>222</v>
      </c>
      <c r="O465" s="13" t="str">
        <f>"0664415451"</f>
        <v>0664415451</v>
      </c>
    </row>
    <row r="466" spans="1:15" ht="39" hidden="1" customHeight="1">
      <c r="A466" s="21">
        <v>465</v>
      </c>
      <c r="B466" s="13" t="s">
        <v>1624</v>
      </c>
      <c r="C466" s="22">
        <v>1</v>
      </c>
      <c r="D466" s="14">
        <v>44515</v>
      </c>
      <c r="E466" s="15">
        <v>0.70833333333333337</v>
      </c>
      <c r="F466" s="19" t="s">
        <v>3996</v>
      </c>
      <c r="G466" s="15">
        <v>0.75</v>
      </c>
      <c r="H466" s="13" t="s">
        <v>110</v>
      </c>
      <c r="I466" s="16" t="s">
        <v>3429</v>
      </c>
      <c r="J466" s="16" t="s">
        <v>1586</v>
      </c>
      <c r="K466" s="16" t="s">
        <v>9</v>
      </c>
      <c r="L466" s="16" t="s">
        <v>181</v>
      </c>
      <c r="M466" s="16" t="s">
        <v>1625</v>
      </c>
      <c r="N466" s="13" t="s">
        <v>1588</v>
      </c>
      <c r="O466" s="13" t="str">
        <f>"0534512703"</f>
        <v>0534512703</v>
      </c>
    </row>
    <row r="467" spans="1:15" ht="39" hidden="1" customHeight="1">
      <c r="A467" s="21">
        <v>466</v>
      </c>
      <c r="B467" s="13" t="s">
        <v>1626</v>
      </c>
      <c r="C467" s="22">
        <v>1</v>
      </c>
      <c r="D467" s="14">
        <v>44515</v>
      </c>
      <c r="E467" s="15">
        <v>0.66666666666666663</v>
      </c>
      <c r="F467" s="19" t="s">
        <v>3996</v>
      </c>
      <c r="G467" s="15">
        <v>0.70833333333333337</v>
      </c>
      <c r="H467" s="13" t="s">
        <v>112</v>
      </c>
      <c r="I467" s="16" t="s">
        <v>3352</v>
      </c>
      <c r="J467" s="16" t="s">
        <v>1627</v>
      </c>
      <c r="K467" s="16" t="s">
        <v>429</v>
      </c>
      <c r="L467" s="16" t="s">
        <v>1628</v>
      </c>
      <c r="M467" s="16" t="s">
        <v>1629</v>
      </c>
      <c r="N467" s="13" t="s">
        <v>1630</v>
      </c>
      <c r="O467" s="13" t="str">
        <f>"0292407711"</f>
        <v>0292407711</v>
      </c>
    </row>
    <row r="468" spans="1:15" ht="39" hidden="1" customHeight="1">
      <c r="A468" s="21">
        <v>467</v>
      </c>
      <c r="B468" s="13" t="s">
        <v>1631</v>
      </c>
      <c r="C468" s="22">
        <v>1</v>
      </c>
      <c r="D468" s="14">
        <v>44515</v>
      </c>
      <c r="E468" s="15">
        <v>0.66666666666666663</v>
      </c>
      <c r="F468" s="19" t="s">
        <v>3996</v>
      </c>
      <c r="G468" s="15">
        <v>0.70833333333333337</v>
      </c>
      <c r="H468" s="13" t="s">
        <v>646</v>
      </c>
      <c r="I468" s="16" t="s">
        <v>3445</v>
      </c>
      <c r="J468" s="16" t="s">
        <v>1632</v>
      </c>
      <c r="K468" s="16" t="s">
        <v>9</v>
      </c>
      <c r="L468" s="16" t="s">
        <v>1633</v>
      </c>
      <c r="M468" s="16" t="s">
        <v>1634</v>
      </c>
      <c r="N468" s="13" t="s">
        <v>799</v>
      </c>
      <c r="O468" s="13" t="str">
        <f>"0963536501"</f>
        <v>0963536501</v>
      </c>
    </row>
    <row r="469" spans="1:15" ht="39" hidden="1" customHeight="1">
      <c r="A469" s="21">
        <v>468</v>
      </c>
      <c r="B469" s="13" t="s">
        <v>1635</v>
      </c>
      <c r="C469" s="22">
        <v>1</v>
      </c>
      <c r="D469" s="14">
        <v>44515</v>
      </c>
      <c r="E469" s="15">
        <v>0.72916666666666663</v>
      </c>
      <c r="F469" s="19" t="s">
        <v>3996</v>
      </c>
      <c r="G469" s="15">
        <v>0.77083333333333337</v>
      </c>
      <c r="H469" s="13" t="s">
        <v>67</v>
      </c>
      <c r="I469" s="16" t="s">
        <v>3428</v>
      </c>
      <c r="J469" s="16" t="s">
        <v>1636</v>
      </c>
      <c r="K469" s="16" t="s">
        <v>9</v>
      </c>
      <c r="L469" s="16" t="s">
        <v>267</v>
      </c>
      <c r="M469" s="16" t="s">
        <v>1637</v>
      </c>
      <c r="N469" s="13" t="s">
        <v>1204</v>
      </c>
      <c r="O469" s="13" t="str">
        <f>"0425265511"</f>
        <v>0425265511</v>
      </c>
    </row>
    <row r="470" spans="1:15" ht="39" hidden="1" customHeight="1">
      <c r="A470" s="21">
        <v>469</v>
      </c>
      <c r="B470" s="13" t="s">
        <v>1495</v>
      </c>
      <c r="C470" s="22">
        <v>1</v>
      </c>
      <c r="D470" s="14">
        <v>44516</v>
      </c>
      <c r="E470" s="15">
        <v>0.54166666666666663</v>
      </c>
      <c r="F470" s="19" t="s">
        <v>3996</v>
      </c>
      <c r="G470" s="15">
        <v>0.58333333333333337</v>
      </c>
      <c r="H470" s="13" t="s">
        <v>25</v>
      </c>
      <c r="I470" s="16" t="s">
        <v>3294</v>
      </c>
      <c r="J470" s="16" t="s">
        <v>434</v>
      </c>
      <c r="K470" s="16" t="s">
        <v>6</v>
      </c>
      <c r="L470" s="16" t="s">
        <v>435</v>
      </c>
      <c r="M470" s="16" t="s">
        <v>173</v>
      </c>
      <c r="N470" s="13" t="s">
        <v>174</v>
      </c>
      <c r="O470" s="13" t="str">
        <f>"0470922211"</f>
        <v>0470922211</v>
      </c>
    </row>
    <row r="471" spans="1:15" ht="39" hidden="1" customHeight="1">
      <c r="A471" s="21">
        <v>470</v>
      </c>
      <c r="B471" s="13" t="s">
        <v>1496</v>
      </c>
      <c r="C471" s="22">
        <v>1</v>
      </c>
      <c r="D471" s="14">
        <v>44517</v>
      </c>
      <c r="E471" s="15">
        <v>0.75</v>
      </c>
      <c r="F471" s="19" t="s">
        <v>3996</v>
      </c>
      <c r="G471" s="15">
        <v>0.79166666666666663</v>
      </c>
      <c r="H471" s="13" t="s">
        <v>25</v>
      </c>
      <c r="I471" s="16" t="s">
        <v>3294</v>
      </c>
      <c r="J471" s="16" t="s">
        <v>434</v>
      </c>
      <c r="K471" s="16" t="s">
        <v>6</v>
      </c>
      <c r="L471" s="16" t="s">
        <v>435</v>
      </c>
      <c r="M471" s="16" t="s">
        <v>173</v>
      </c>
      <c r="N471" s="13" t="s">
        <v>174</v>
      </c>
      <c r="O471" s="13" t="str">
        <f>"0470922211"</f>
        <v>0470922211</v>
      </c>
    </row>
    <row r="472" spans="1:15" ht="39" hidden="1" customHeight="1">
      <c r="A472" s="21">
        <v>471</v>
      </c>
      <c r="B472" s="13" t="s">
        <v>1638</v>
      </c>
      <c r="C472" s="22">
        <v>1</v>
      </c>
      <c r="D472" s="14">
        <v>44517</v>
      </c>
      <c r="E472" s="15">
        <v>0.72916666666666663</v>
      </c>
      <c r="F472" s="19" t="s">
        <v>3996</v>
      </c>
      <c r="G472" s="15">
        <v>0.77083333333333337</v>
      </c>
      <c r="H472" s="13" t="s">
        <v>115</v>
      </c>
      <c r="I472" s="16" t="s">
        <v>3345</v>
      </c>
      <c r="J472" s="16" t="s">
        <v>1546</v>
      </c>
      <c r="K472" s="16" t="s">
        <v>13</v>
      </c>
      <c r="L472" s="16" t="s">
        <v>316</v>
      </c>
      <c r="M472" s="16" t="s">
        <v>1547</v>
      </c>
      <c r="N472" s="13" t="s">
        <v>1548</v>
      </c>
      <c r="O472" s="13" t="str">
        <f>"0669293604"</f>
        <v>0669293604</v>
      </c>
    </row>
    <row r="473" spans="1:15" ht="39" hidden="1" customHeight="1">
      <c r="A473" s="21">
        <v>472</v>
      </c>
      <c r="B473" s="13" t="s">
        <v>1639</v>
      </c>
      <c r="C473" s="22">
        <v>1</v>
      </c>
      <c r="D473" s="14">
        <v>44517</v>
      </c>
      <c r="E473" s="15">
        <v>0.72916666666666663</v>
      </c>
      <c r="F473" s="19" t="s">
        <v>3996</v>
      </c>
      <c r="G473" s="15">
        <v>0.77083333333333337</v>
      </c>
      <c r="H473" s="13" t="s">
        <v>137</v>
      </c>
      <c r="I473" s="16" t="s">
        <v>3339</v>
      </c>
      <c r="J473" s="16" t="s">
        <v>1640</v>
      </c>
      <c r="K473" s="16" t="s">
        <v>9</v>
      </c>
      <c r="L473" s="16" t="s">
        <v>1641</v>
      </c>
      <c r="M473" s="16" t="s">
        <v>1642</v>
      </c>
      <c r="N473" s="13" t="s">
        <v>1643</v>
      </c>
      <c r="O473" s="13" t="str">
        <f>"0864621111"</f>
        <v>0864621111</v>
      </c>
    </row>
    <row r="474" spans="1:15" ht="39" hidden="1" customHeight="1">
      <c r="A474" s="21">
        <v>473</v>
      </c>
      <c r="B474" s="13" t="s">
        <v>1644</v>
      </c>
      <c r="C474" s="22">
        <v>1</v>
      </c>
      <c r="D474" s="14">
        <v>44518</v>
      </c>
      <c r="E474" s="15">
        <v>0.70833333333333337</v>
      </c>
      <c r="F474" s="19" t="s">
        <v>3996</v>
      </c>
      <c r="G474" s="15">
        <v>0.76041666666666663</v>
      </c>
      <c r="H474" s="13" t="s">
        <v>324</v>
      </c>
      <c r="I474" s="16" t="s">
        <v>3441</v>
      </c>
      <c r="J474" s="16" t="s">
        <v>1082</v>
      </c>
      <c r="K474" s="16" t="s">
        <v>13</v>
      </c>
      <c r="L474" s="16" t="s">
        <v>1645</v>
      </c>
      <c r="M474" s="16" t="s">
        <v>325</v>
      </c>
      <c r="N474" s="13" t="s">
        <v>326</v>
      </c>
      <c r="O474" s="13" t="str">
        <f>"0985859795"</f>
        <v>0985859795</v>
      </c>
    </row>
    <row r="475" spans="1:15" ht="39" hidden="1" customHeight="1">
      <c r="A475" s="21">
        <v>474</v>
      </c>
      <c r="B475" s="13" t="s">
        <v>1646</v>
      </c>
      <c r="C475" s="22">
        <v>1</v>
      </c>
      <c r="D475" s="14">
        <v>44518</v>
      </c>
      <c r="E475" s="15">
        <v>0.67708333333333337</v>
      </c>
      <c r="F475" s="19" t="s">
        <v>3996</v>
      </c>
      <c r="G475" s="15">
        <v>0.71875</v>
      </c>
      <c r="H475" s="13" t="s">
        <v>110</v>
      </c>
      <c r="I475" s="16" t="s">
        <v>3472</v>
      </c>
      <c r="J475" s="16" t="s">
        <v>1647</v>
      </c>
      <c r="K475" s="16" t="s">
        <v>9</v>
      </c>
      <c r="L475" s="16" t="s">
        <v>1648</v>
      </c>
      <c r="M475" s="16" t="s">
        <v>1649</v>
      </c>
      <c r="N475" s="13" t="s">
        <v>1650</v>
      </c>
      <c r="O475" s="13" t="str">
        <f>"0544273151"</f>
        <v>0544273151</v>
      </c>
    </row>
    <row r="476" spans="1:15" ht="39" hidden="1" customHeight="1">
      <c r="A476" s="21">
        <v>475</v>
      </c>
      <c r="B476" s="13" t="s">
        <v>1651</v>
      </c>
      <c r="C476" s="22">
        <v>1</v>
      </c>
      <c r="D476" s="14">
        <v>44518</v>
      </c>
      <c r="E476" s="15">
        <v>0.73958333333333337</v>
      </c>
      <c r="F476" s="19" t="s">
        <v>3996</v>
      </c>
      <c r="G476" s="15">
        <v>0.79166666666666663</v>
      </c>
      <c r="H476" s="13" t="s">
        <v>137</v>
      </c>
      <c r="I476" s="16" t="s">
        <v>3292</v>
      </c>
      <c r="J476" s="16" t="s">
        <v>138</v>
      </c>
      <c r="K476" s="16" t="s">
        <v>9</v>
      </c>
      <c r="L476" s="16" t="s">
        <v>415</v>
      </c>
      <c r="M476" s="16" t="s">
        <v>1105</v>
      </c>
      <c r="N476" s="13" t="s">
        <v>141</v>
      </c>
      <c r="O476" s="13" t="str">
        <f>"0868218111"</f>
        <v>0868218111</v>
      </c>
    </row>
    <row r="477" spans="1:15" ht="39" hidden="1" customHeight="1">
      <c r="A477" s="21">
        <v>476</v>
      </c>
      <c r="B477" s="13" t="s">
        <v>1652</v>
      </c>
      <c r="C477" s="22">
        <v>1</v>
      </c>
      <c r="D477" s="14">
        <v>44518</v>
      </c>
      <c r="E477" s="15">
        <v>0.72916666666666663</v>
      </c>
      <c r="F477" s="19" t="s">
        <v>3996</v>
      </c>
      <c r="G477" s="15">
        <v>0.77083333333333337</v>
      </c>
      <c r="H477" s="13" t="s">
        <v>368</v>
      </c>
      <c r="I477" s="16" t="s">
        <v>3519</v>
      </c>
      <c r="J477" s="16" t="s">
        <v>1653</v>
      </c>
      <c r="K477" s="16" t="s">
        <v>9</v>
      </c>
      <c r="L477" s="16" t="s">
        <v>109</v>
      </c>
      <c r="M477" s="16" t="s">
        <v>1654</v>
      </c>
      <c r="N477" s="13" t="s">
        <v>1361</v>
      </c>
      <c r="O477" s="13" t="str">
        <f>"0552441111"</f>
        <v>0552441111</v>
      </c>
    </row>
    <row r="478" spans="1:15" ht="39" hidden="1" customHeight="1">
      <c r="A478" s="21">
        <v>477</v>
      </c>
      <c r="B478" s="13" t="s">
        <v>1655</v>
      </c>
      <c r="C478" s="22">
        <v>1</v>
      </c>
      <c r="D478" s="14">
        <v>44518</v>
      </c>
      <c r="E478" s="15">
        <v>0.72916666666666663</v>
      </c>
      <c r="F478" s="19" t="s">
        <v>3996</v>
      </c>
      <c r="G478" s="15">
        <v>0.77083333333333337</v>
      </c>
      <c r="H478" s="13" t="s">
        <v>11</v>
      </c>
      <c r="I478" s="16" t="s">
        <v>3371</v>
      </c>
      <c r="J478" s="16" t="s">
        <v>1028</v>
      </c>
      <c r="K478" s="16" t="s">
        <v>9</v>
      </c>
      <c r="L478" s="16" t="s">
        <v>109</v>
      </c>
      <c r="M478" s="16" t="s">
        <v>812</v>
      </c>
      <c r="N478" s="13" t="s">
        <v>65</v>
      </c>
      <c r="O478" s="13" t="str">
        <f>"0283225222"</f>
        <v>0283225222</v>
      </c>
    </row>
    <row r="479" spans="1:15" ht="39" hidden="1" customHeight="1">
      <c r="A479" s="21">
        <v>478</v>
      </c>
      <c r="B479" s="13" t="s">
        <v>1497</v>
      </c>
      <c r="C479" s="22">
        <v>1</v>
      </c>
      <c r="D479" s="14">
        <v>44519</v>
      </c>
      <c r="E479" s="15">
        <v>0.72916666666666663</v>
      </c>
      <c r="F479" s="19" t="s">
        <v>3996</v>
      </c>
      <c r="G479" s="15">
        <v>0.77083333333333337</v>
      </c>
      <c r="H479" s="13" t="s">
        <v>298</v>
      </c>
      <c r="I479" s="16" t="s">
        <v>3511</v>
      </c>
      <c r="J479" s="16" t="s">
        <v>1498</v>
      </c>
      <c r="K479" s="16" t="s">
        <v>6</v>
      </c>
      <c r="L479" s="16" t="s">
        <v>643</v>
      </c>
      <c r="M479" s="16" t="s">
        <v>644</v>
      </c>
      <c r="N479" s="13" t="s">
        <v>645</v>
      </c>
      <c r="O479" s="13" t="str">
        <f>"0885322555"</f>
        <v>0885322555</v>
      </c>
    </row>
    <row r="480" spans="1:15" ht="39" hidden="1" customHeight="1">
      <c r="A480" s="21">
        <v>479</v>
      </c>
      <c r="B480" s="13" t="s">
        <v>1499</v>
      </c>
      <c r="C480" s="22">
        <v>1</v>
      </c>
      <c r="D480" s="14">
        <v>44519</v>
      </c>
      <c r="E480" s="15">
        <v>0.72916666666666663</v>
      </c>
      <c r="F480" s="19" t="s">
        <v>3996</v>
      </c>
      <c r="G480" s="15">
        <v>0.77083333333333337</v>
      </c>
      <c r="H480" s="13" t="s">
        <v>80</v>
      </c>
      <c r="I480" s="16" t="s">
        <v>3285</v>
      </c>
      <c r="J480" s="16" t="s">
        <v>150</v>
      </c>
      <c r="K480" s="16" t="s">
        <v>6</v>
      </c>
      <c r="L480" s="16" t="s">
        <v>1086</v>
      </c>
      <c r="M480" s="16" t="s">
        <v>152</v>
      </c>
      <c r="N480" s="13" t="s">
        <v>153</v>
      </c>
      <c r="O480" s="13" t="str">
        <f>"0596655011"</f>
        <v>0596655011</v>
      </c>
    </row>
    <row r="481" spans="1:15" ht="39" hidden="1" customHeight="1">
      <c r="A481" s="21">
        <v>480</v>
      </c>
      <c r="B481" s="13" t="s">
        <v>1656</v>
      </c>
      <c r="C481" s="22">
        <v>1</v>
      </c>
      <c r="D481" s="14">
        <v>44519</v>
      </c>
      <c r="E481" s="15">
        <v>0.72916666666666663</v>
      </c>
      <c r="F481" s="19" t="s">
        <v>3996</v>
      </c>
      <c r="G481" s="15">
        <v>0.77083333333333337</v>
      </c>
      <c r="H481" s="13" t="s">
        <v>484</v>
      </c>
      <c r="I481" s="16" t="s">
        <v>3378</v>
      </c>
      <c r="J481" s="16" t="s">
        <v>1657</v>
      </c>
      <c r="K481" s="16" t="s">
        <v>13</v>
      </c>
      <c r="L481" s="16" t="s">
        <v>1317</v>
      </c>
      <c r="M481" s="16" t="s">
        <v>1318</v>
      </c>
      <c r="N481" s="13" t="s">
        <v>1319</v>
      </c>
      <c r="O481" s="13" t="str">
        <f>"0948298904"</f>
        <v>0948298904</v>
      </c>
    </row>
    <row r="482" spans="1:15" ht="39" hidden="1" customHeight="1">
      <c r="A482" s="21">
        <v>481</v>
      </c>
      <c r="B482" s="13" t="s">
        <v>1658</v>
      </c>
      <c r="C482" s="22">
        <v>1</v>
      </c>
      <c r="D482" s="14">
        <v>44519</v>
      </c>
      <c r="E482" s="15">
        <v>0.71875</v>
      </c>
      <c r="F482" s="19" t="s">
        <v>3996</v>
      </c>
      <c r="G482" s="15">
        <v>0.76041666666666663</v>
      </c>
      <c r="H482" s="13" t="s">
        <v>684</v>
      </c>
      <c r="I482" s="16" t="s">
        <v>3476</v>
      </c>
      <c r="J482" s="16" t="s">
        <v>685</v>
      </c>
      <c r="K482" s="16" t="s">
        <v>9</v>
      </c>
      <c r="L482" s="16" t="s">
        <v>1659</v>
      </c>
      <c r="M482" s="16" t="s">
        <v>687</v>
      </c>
      <c r="N482" s="13" t="s">
        <v>688</v>
      </c>
      <c r="O482" s="13" t="str">
        <f>"0248222211"</f>
        <v>0248222211</v>
      </c>
    </row>
    <row r="483" spans="1:15" ht="39" hidden="1" customHeight="1">
      <c r="A483" s="21">
        <v>482</v>
      </c>
      <c r="B483" s="13" t="s">
        <v>1660</v>
      </c>
      <c r="C483" s="22">
        <v>1</v>
      </c>
      <c r="D483" s="14">
        <v>44519</v>
      </c>
      <c r="E483" s="15">
        <v>0.75</v>
      </c>
      <c r="F483" s="19" t="s">
        <v>3996</v>
      </c>
      <c r="G483" s="15">
        <v>0.8125</v>
      </c>
      <c r="H483" s="13" t="s">
        <v>34</v>
      </c>
      <c r="I483" s="16" t="s">
        <v>3324</v>
      </c>
      <c r="J483" s="16" t="s">
        <v>1332</v>
      </c>
      <c r="K483" s="16" t="s">
        <v>9</v>
      </c>
      <c r="L483" s="16" t="s">
        <v>1661</v>
      </c>
      <c r="M483" s="16" t="s">
        <v>1334</v>
      </c>
      <c r="N483" s="13" t="s">
        <v>1335</v>
      </c>
      <c r="O483" s="13" t="str">
        <f>"0463320015"</f>
        <v>0463320015</v>
      </c>
    </row>
    <row r="484" spans="1:15" ht="39" hidden="1" customHeight="1">
      <c r="A484" s="21">
        <v>483</v>
      </c>
      <c r="B484" s="13" t="s">
        <v>1662</v>
      </c>
      <c r="C484" s="22">
        <v>1</v>
      </c>
      <c r="D484" s="14">
        <v>44519</v>
      </c>
      <c r="E484" s="15">
        <v>0.73958333333333337</v>
      </c>
      <c r="F484" s="19" t="s">
        <v>3996</v>
      </c>
      <c r="G484" s="15">
        <v>0.78125</v>
      </c>
      <c r="H484" s="13" t="s">
        <v>115</v>
      </c>
      <c r="I484" s="16" t="s">
        <v>3389</v>
      </c>
      <c r="J484" s="16" t="s">
        <v>411</v>
      </c>
      <c r="K484" s="16" t="s">
        <v>9</v>
      </c>
      <c r="L484" s="16" t="s">
        <v>1663</v>
      </c>
      <c r="M484" s="16" t="s">
        <v>412</v>
      </c>
      <c r="N484" s="13" t="s">
        <v>413</v>
      </c>
      <c r="O484" s="13" t="str">
        <f>"0666921201"</f>
        <v>0666921201</v>
      </c>
    </row>
    <row r="485" spans="1:15" ht="39" hidden="1" customHeight="1">
      <c r="A485" s="21">
        <v>484</v>
      </c>
      <c r="B485" s="13" t="s">
        <v>1500</v>
      </c>
      <c r="C485" s="22">
        <v>1</v>
      </c>
      <c r="D485" s="14">
        <v>44522</v>
      </c>
      <c r="E485" s="15">
        <v>0.75</v>
      </c>
      <c r="F485" s="19" t="s">
        <v>3996</v>
      </c>
      <c r="G485" s="15">
        <v>0.79166666666666663</v>
      </c>
      <c r="H485" s="13" t="s">
        <v>1501</v>
      </c>
      <c r="I485" s="16" t="s">
        <v>3338</v>
      </c>
      <c r="J485" s="16" t="s">
        <v>1825</v>
      </c>
      <c r="K485" s="16" t="s">
        <v>9</v>
      </c>
      <c r="L485" s="16" t="s">
        <v>1502</v>
      </c>
      <c r="M485" s="16" t="s">
        <v>1503</v>
      </c>
      <c r="N485" s="13" t="s">
        <v>1504</v>
      </c>
      <c r="O485" s="13" t="str">
        <f>"0859387005"</f>
        <v>0859387005</v>
      </c>
    </row>
    <row r="486" spans="1:15" ht="39" hidden="1" customHeight="1">
      <c r="A486" s="21">
        <v>485</v>
      </c>
      <c r="B486" s="13" t="s">
        <v>1664</v>
      </c>
      <c r="C486" s="22">
        <v>1</v>
      </c>
      <c r="D486" s="14">
        <v>44522</v>
      </c>
      <c r="E486" s="15">
        <v>0.59375</v>
      </c>
      <c r="F486" s="19" t="s">
        <v>3996</v>
      </c>
      <c r="G486" s="15">
        <v>0.63541666666666663</v>
      </c>
      <c r="H486" s="13" t="s">
        <v>34</v>
      </c>
      <c r="I486" s="16" t="s">
        <v>3420</v>
      </c>
      <c r="J486" s="16" t="s">
        <v>1665</v>
      </c>
      <c r="K486" s="16" t="s">
        <v>13</v>
      </c>
      <c r="L486" s="16" t="s">
        <v>1666</v>
      </c>
      <c r="M486" s="16" t="s">
        <v>1667</v>
      </c>
      <c r="N486" s="13" t="s">
        <v>1668</v>
      </c>
      <c r="O486" s="13" t="str">
        <f>"0458512621"</f>
        <v>0458512621</v>
      </c>
    </row>
    <row r="487" spans="1:15" ht="39" hidden="1" customHeight="1">
      <c r="A487" s="21">
        <v>486</v>
      </c>
      <c r="B487" s="13" t="s">
        <v>1181</v>
      </c>
      <c r="C487" s="22">
        <v>1</v>
      </c>
      <c r="D487" s="14">
        <v>44524</v>
      </c>
      <c r="E487" s="15">
        <v>0.5</v>
      </c>
      <c r="F487" s="19" t="s">
        <v>3996</v>
      </c>
      <c r="G487" s="15">
        <v>0.54166666666666663</v>
      </c>
      <c r="H487" s="13" t="s">
        <v>115</v>
      </c>
      <c r="I487" s="16" t="s">
        <v>3463</v>
      </c>
      <c r="J487" s="16" t="s">
        <v>1141</v>
      </c>
      <c r="K487" s="16" t="s">
        <v>13</v>
      </c>
      <c r="L487" s="16" t="s">
        <v>741</v>
      </c>
      <c r="M487" s="16" t="s">
        <v>116</v>
      </c>
      <c r="N487" s="13" t="s">
        <v>1143</v>
      </c>
      <c r="O487" s="13" t="str">
        <f>"0661313018"</f>
        <v>0661313018</v>
      </c>
    </row>
    <row r="488" spans="1:15" ht="39" hidden="1" customHeight="1">
      <c r="A488" s="21">
        <v>487</v>
      </c>
      <c r="B488" s="13" t="s">
        <v>1182</v>
      </c>
      <c r="C488" s="22">
        <v>1</v>
      </c>
      <c r="D488" s="14">
        <v>44524</v>
      </c>
      <c r="E488" s="15">
        <v>0.75</v>
      </c>
      <c r="F488" s="19" t="s">
        <v>3996</v>
      </c>
      <c r="G488" s="15">
        <v>0.79166666666666663</v>
      </c>
      <c r="H488" s="13" t="s">
        <v>5</v>
      </c>
      <c r="I488" s="16" t="s">
        <v>3438</v>
      </c>
      <c r="J488" s="16" t="s">
        <v>1177</v>
      </c>
      <c r="K488" s="16" t="s">
        <v>6</v>
      </c>
      <c r="L488" s="16" t="s">
        <v>1183</v>
      </c>
      <c r="M488" s="16" t="s">
        <v>1179</v>
      </c>
      <c r="N488" s="13" t="s">
        <v>1184</v>
      </c>
      <c r="O488" s="13" t="str">
        <f>"0958223251"</f>
        <v>0958223251</v>
      </c>
    </row>
    <row r="489" spans="1:15" ht="39" hidden="1" customHeight="1">
      <c r="A489" s="21">
        <v>488</v>
      </c>
      <c r="B489" s="13" t="s">
        <v>1505</v>
      </c>
      <c r="C489" s="22">
        <v>1</v>
      </c>
      <c r="D489" s="14">
        <v>44524</v>
      </c>
      <c r="E489" s="15">
        <v>0.70833333333333337</v>
      </c>
      <c r="F489" s="19" t="s">
        <v>3996</v>
      </c>
      <c r="G489" s="15">
        <v>0.75</v>
      </c>
      <c r="H489" s="13" t="s">
        <v>115</v>
      </c>
      <c r="I489" s="16" t="s">
        <v>3297</v>
      </c>
      <c r="J489" s="16" t="s">
        <v>1451</v>
      </c>
      <c r="K489" s="16" t="s">
        <v>9</v>
      </c>
      <c r="L489" s="16" t="s">
        <v>1506</v>
      </c>
      <c r="M489" s="16" t="s">
        <v>455</v>
      </c>
      <c r="N489" s="13" t="s">
        <v>1507</v>
      </c>
      <c r="O489" s="13" t="str">
        <f>"0663720640"</f>
        <v>0663720640</v>
      </c>
    </row>
    <row r="490" spans="1:15" ht="39" hidden="1" customHeight="1">
      <c r="A490" s="21">
        <v>489</v>
      </c>
      <c r="B490" s="13" t="s">
        <v>1508</v>
      </c>
      <c r="C490" s="22">
        <v>1</v>
      </c>
      <c r="D490" s="14">
        <v>44524</v>
      </c>
      <c r="E490" s="15">
        <v>0.73958333333333337</v>
      </c>
      <c r="F490" s="19" t="s">
        <v>3996</v>
      </c>
      <c r="G490" s="15">
        <v>0.78125</v>
      </c>
      <c r="H490" s="13" t="s">
        <v>34</v>
      </c>
      <c r="I490" s="16" t="s">
        <v>3510</v>
      </c>
      <c r="J490" s="16" t="s">
        <v>1509</v>
      </c>
      <c r="K490" s="16" t="s">
        <v>9</v>
      </c>
      <c r="L490" s="16" t="s">
        <v>109</v>
      </c>
      <c r="M490" s="16" t="s">
        <v>1510</v>
      </c>
      <c r="N490" s="13" t="s">
        <v>1511</v>
      </c>
      <c r="O490" s="13" t="str">
        <f>"0468232630"</f>
        <v>0468232630</v>
      </c>
    </row>
    <row r="491" spans="1:15" ht="39" hidden="1" customHeight="1">
      <c r="A491" s="21">
        <v>490</v>
      </c>
      <c r="B491" s="13" t="s">
        <v>1669</v>
      </c>
      <c r="C491" s="22">
        <v>1</v>
      </c>
      <c r="D491" s="14">
        <v>44524</v>
      </c>
      <c r="E491" s="15">
        <v>0.72916666666666663</v>
      </c>
      <c r="F491" s="19" t="s">
        <v>3996</v>
      </c>
      <c r="G491" s="15">
        <v>0.77083333333333337</v>
      </c>
      <c r="H491" s="13" t="s">
        <v>110</v>
      </c>
      <c r="I491" s="16" t="s">
        <v>3287</v>
      </c>
      <c r="J491" s="16" t="s">
        <v>1670</v>
      </c>
      <c r="K491" s="16" t="s">
        <v>9</v>
      </c>
      <c r="L491" s="16" t="s">
        <v>1671</v>
      </c>
      <c r="M491" s="16" t="s">
        <v>178</v>
      </c>
      <c r="N491" s="13" t="s">
        <v>179</v>
      </c>
      <c r="O491" s="13" t="str">
        <f>"0543361111"</f>
        <v>0543361111</v>
      </c>
    </row>
    <row r="492" spans="1:15" ht="39" hidden="1" customHeight="1">
      <c r="A492" s="21">
        <v>491</v>
      </c>
      <c r="B492" s="13" t="s">
        <v>1672</v>
      </c>
      <c r="C492" s="22">
        <v>1</v>
      </c>
      <c r="D492" s="14">
        <v>44524</v>
      </c>
      <c r="E492" s="15">
        <v>0.79166666666666663</v>
      </c>
      <c r="F492" s="19" t="s">
        <v>3996</v>
      </c>
      <c r="G492" s="15">
        <v>0.83333333333333337</v>
      </c>
      <c r="H492" s="13" t="s">
        <v>67</v>
      </c>
      <c r="I492" s="16" t="s">
        <v>3341</v>
      </c>
      <c r="J492" s="16" t="s">
        <v>424</v>
      </c>
      <c r="K492" s="16" t="s">
        <v>9</v>
      </c>
      <c r="L492" s="16" t="s">
        <v>109</v>
      </c>
      <c r="M492" s="16" t="s">
        <v>425</v>
      </c>
      <c r="N492" s="13" t="s">
        <v>426</v>
      </c>
      <c r="O492" s="13" t="str">
        <f>"0338629111"</f>
        <v>0338629111</v>
      </c>
    </row>
    <row r="493" spans="1:15" ht="39" hidden="1" customHeight="1">
      <c r="A493" s="21">
        <v>492</v>
      </c>
      <c r="B493" s="13" t="s">
        <v>1734</v>
      </c>
      <c r="C493" s="22">
        <v>1</v>
      </c>
      <c r="D493" s="14">
        <v>44524</v>
      </c>
      <c r="E493" s="15">
        <v>0.72916666666666663</v>
      </c>
      <c r="F493" s="19" t="s">
        <v>3996</v>
      </c>
      <c r="G493" s="15">
        <v>0.77083333333333337</v>
      </c>
      <c r="H493" s="13" t="s">
        <v>115</v>
      </c>
      <c r="I493" s="16" t="s">
        <v>3449</v>
      </c>
      <c r="J493" s="16" t="s">
        <v>525</v>
      </c>
      <c r="K493" s="16" t="s">
        <v>13</v>
      </c>
      <c r="L493" s="16" t="s">
        <v>1735</v>
      </c>
      <c r="M493" s="16" t="s">
        <v>1604</v>
      </c>
      <c r="N493" s="13" t="s">
        <v>528</v>
      </c>
      <c r="O493" s="13" t="str">
        <f>"0726960571"</f>
        <v>0726960571</v>
      </c>
    </row>
    <row r="494" spans="1:15" ht="39" hidden="1" customHeight="1">
      <c r="A494" s="21">
        <v>493</v>
      </c>
      <c r="B494" s="13" t="s">
        <v>1185</v>
      </c>
      <c r="C494" s="22">
        <v>1</v>
      </c>
      <c r="D494" s="14">
        <v>44525</v>
      </c>
      <c r="E494" s="15">
        <v>0.70833333333333337</v>
      </c>
      <c r="F494" s="19" t="s">
        <v>3996</v>
      </c>
      <c r="G494" s="15">
        <v>0.75</v>
      </c>
      <c r="H494" s="13" t="s">
        <v>115</v>
      </c>
      <c r="I494" s="16" t="s">
        <v>3463</v>
      </c>
      <c r="J494" s="16" t="s">
        <v>1141</v>
      </c>
      <c r="K494" s="16" t="s">
        <v>13</v>
      </c>
      <c r="L494" s="16" t="s">
        <v>741</v>
      </c>
      <c r="M494" s="16" t="s">
        <v>116</v>
      </c>
      <c r="N494" s="13" t="s">
        <v>1143</v>
      </c>
      <c r="O494" s="13" t="str">
        <f>"0661313018"</f>
        <v>0661313018</v>
      </c>
    </row>
    <row r="495" spans="1:15" ht="39" hidden="1" customHeight="1">
      <c r="A495" s="21">
        <v>494</v>
      </c>
      <c r="B495" s="13" t="s">
        <v>1673</v>
      </c>
      <c r="C495" s="22">
        <v>1</v>
      </c>
      <c r="D495" s="14">
        <v>44525</v>
      </c>
      <c r="E495" s="15">
        <v>0.75</v>
      </c>
      <c r="F495" s="19" t="s">
        <v>3996</v>
      </c>
      <c r="G495" s="15">
        <v>0.80208333333333337</v>
      </c>
      <c r="H495" s="13" t="s">
        <v>45</v>
      </c>
      <c r="I495" s="16" t="s">
        <v>3281</v>
      </c>
      <c r="J495" s="16" t="s">
        <v>1674</v>
      </c>
      <c r="K495" s="16" t="s">
        <v>6</v>
      </c>
      <c r="L495" s="16" t="s">
        <v>924</v>
      </c>
      <c r="M495" s="16" t="s">
        <v>1675</v>
      </c>
      <c r="N495" s="13" t="s">
        <v>54</v>
      </c>
      <c r="O495" s="13" t="str">
        <f>"0824650101"</f>
        <v>0824650101</v>
      </c>
    </row>
    <row r="496" spans="1:15" ht="39" hidden="1" customHeight="1">
      <c r="A496" s="21">
        <v>495</v>
      </c>
      <c r="B496" s="13" t="s">
        <v>1676</v>
      </c>
      <c r="C496" s="22">
        <v>1</v>
      </c>
      <c r="D496" s="14">
        <v>44525</v>
      </c>
      <c r="E496" s="15">
        <v>0.72916666666666663</v>
      </c>
      <c r="F496" s="19" t="s">
        <v>3996</v>
      </c>
      <c r="G496" s="15">
        <v>0.77083333333333337</v>
      </c>
      <c r="H496" s="13" t="s">
        <v>67</v>
      </c>
      <c r="I496" s="16" t="s">
        <v>3433</v>
      </c>
      <c r="J496" s="16" t="s">
        <v>189</v>
      </c>
      <c r="K496" s="16" t="s">
        <v>13</v>
      </c>
      <c r="L496" s="16" t="s">
        <v>1677</v>
      </c>
      <c r="M496" s="16" t="s">
        <v>1203</v>
      </c>
      <c r="N496" s="13" t="s">
        <v>1204</v>
      </c>
      <c r="O496" s="13" t="str">
        <f>"0425265511"</f>
        <v>0425265511</v>
      </c>
    </row>
    <row r="497" spans="1:15" ht="39" hidden="1" customHeight="1">
      <c r="A497" s="21">
        <v>496</v>
      </c>
      <c r="B497" s="13" t="s">
        <v>1678</v>
      </c>
      <c r="C497" s="22">
        <v>1</v>
      </c>
      <c r="D497" s="14">
        <v>44525</v>
      </c>
      <c r="E497" s="15">
        <v>0.75</v>
      </c>
      <c r="F497" s="19" t="s">
        <v>3996</v>
      </c>
      <c r="G497" s="15">
        <v>0.8125</v>
      </c>
      <c r="H497" s="13" t="s">
        <v>67</v>
      </c>
      <c r="I497" s="16" t="s">
        <v>417</v>
      </c>
      <c r="J497" s="16" t="s">
        <v>701</v>
      </c>
      <c r="K497" s="16" t="s">
        <v>6</v>
      </c>
      <c r="L497" s="16" t="s">
        <v>1679</v>
      </c>
      <c r="M497" s="16" t="s">
        <v>417</v>
      </c>
      <c r="N497" s="13" t="s">
        <v>1680</v>
      </c>
      <c r="O497" s="13" t="str">
        <f>"0427222230"</f>
        <v>0427222230</v>
      </c>
    </row>
    <row r="498" spans="1:15" ht="39" hidden="1" customHeight="1">
      <c r="A498" s="21">
        <v>497</v>
      </c>
      <c r="B498" s="13" t="s">
        <v>1681</v>
      </c>
      <c r="C498" s="22">
        <v>1</v>
      </c>
      <c r="D498" s="14">
        <v>44525</v>
      </c>
      <c r="E498" s="15">
        <v>0.75</v>
      </c>
      <c r="F498" s="19" t="s">
        <v>3996</v>
      </c>
      <c r="G498" s="15">
        <v>0.79166666666666663</v>
      </c>
      <c r="H498" s="13" t="s">
        <v>29</v>
      </c>
      <c r="I498" s="16" t="s">
        <v>3508</v>
      </c>
      <c r="J498" s="16" t="s">
        <v>1682</v>
      </c>
      <c r="K498" s="16" t="s">
        <v>13</v>
      </c>
      <c r="L498" s="16" t="s">
        <v>1683</v>
      </c>
      <c r="M498" s="16" t="s">
        <v>1684</v>
      </c>
      <c r="N498" s="13" t="s">
        <v>1685</v>
      </c>
      <c r="O498" s="13" t="str">
        <f>"0527217171"</f>
        <v>0527217171</v>
      </c>
    </row>
    <row r="499" spans="1:15" ht="39" hidden="1" customHeight="1">
      <c r="A499" s="21">
        <v>498</v>
      </c>
      <c r="B499" s="13" t="s">
        <v>1686</v>
      </c>
      <c r="C499" s="22">
        <v>1</v>
      </c>
      <c r="D499" s="14">
        <v>44525</v>
      </c>
      <c r="E499" s="15">
        <v>0.72916666666666663</v>
      </c>
      <c r="F499" s="19" t="s">
        <v>3996</v>
      </c>
      <c r="G499" s="15">
        <v>0.77083333333333337</v>
      </c>
      <c r="H499" s="13" t="s">
        <v>133</v>
      </c>
      <c r="I499" s="16" t="s">
        <v>3380</v>
      </c>
      <c r="J499" s="16" t="s">
        <v>611</v>
      </c>
      <c r="K499" s="16" t="s">
        <v>9</v>
      </c>
      <c r="L499" s="16" t="s">
        <v>181</v>
      </c>
      <c r="M499" s="16" t="s">
        <v>612</v>
      </c>
      <c r="N499" s="13" t="s">
        <v>136</v>
      </c>
      <c r="O499" s="13" t="str">
        <f>"0836832881"</f>
        <v>0836832881</v>
      </c>
    </row>
    <row r="500" spans="1:15" ht="39" hidden="1" customHeight="1">
      <c r="A500" s="21">
        <v>499</v>
      </c>
      <c r="B500" s="13" t="s">
        <v>1687</v>
      </c>
      <c r="C500" s="22">
        <v>2</v>
      </c>
      <c r="D500" s="14">
        <v>44525</v>
      </c>
      <c r="E500" s="15">
        <v>0.75</v>
      </c>
      <c r="F500" s="19" t="s">
        <v>3996</v>
      </c>
      <c r="G500" s="15">
        <v>0.83333333333333337</v>
      </c>
      <c r="H500" s="13" t="s">
        <v>115</v>
      </c>
      <c r="I500" s="16" t="s">
        <v>3465</v>
      </c>
      <c r="J500" s="16" t="s">
        <v>1688</v>
      </c>
      <c r="K500" s="16" t="s">
        <v>6</v>
      </c>
      <c r="L500" s="16" t="s">
        <v>1689</v>
      </c>
      <c r="M500" s="16" t="s">
        <v>1690</v>
      </c>
      <c r="N500" s="13" t="s">
        <v>1691</v>
      </c>
      <c r="O500" s="13" t="str">
        <f>"0722410501"</f>
        <v>0722410501</v>
      </c>
    </row>
    <row r="501" spans="1:15" ht="39" hidden="1" customHeight="1">
      <c r="A501" s="21">
        <v>500</v>
      </c>
      <c r="B501" s="13" t="s">
        <v>1186</v>
      </c>
      <c r="C501" s="22">
        <v>1</v>
      </c>
      <c r="D501" s="14">
        <v>44526</v>
      </c>
      <c r="E501" s="15">
        <v>0.71875</v>
      </c>
      <c r="F501" s="19" t="s">
        <v>3996</v>
      </c>
      <c r="G501" s="15">
        <v>0.78125</v>
      </c>
      <c r="H501" s="13" t="s">
        <v>115</v>
      </c>
      <c r="I501" s="16" t="s">
        <v>3463</v>
      </c>
      <c r="J501" s="16" t="s">
        <v>1141</v>
      </c>
      <c r="K501" s="16" t="s">
        <v>9</v>
      </c>
      <c r="L501" s="16" t="s">
        <v>181</v>
      </c>
      <c r="M501" s="16" t="s">
        <v>1142</v>
      </c>
      <c r="N501" s="13" t="s">
        <v>1143</v>
      </c>
      <c r="O501" s="13" t="str">
        <f>"0661313018"</f>
        <v>0661313018</v>
      </c>
    </row>
    <row r="502" spans="1:15" ht="39" hidden="1" customHeight="1">
      <c r="A502" s="21">
        <v>501</v>
      </c>
      <c r="B502" s="13" t="s">
        <v>1512</v>
      </c>
      <c r="C502" s="22">
        <v>1</v>
      </c>
      <c r="D502" s="14">
        <v>44526</v>
      </c>
      <c r="E502" s="15">
        <v>0.72916666666666663</v>
      </c>
      <c r="F502" s="19" t="s">
        <v>3996</v>
      </c>
      <c r="G502" s="15">
        <v>0.77083333333333337</v>
      </c>
      <c r="H502" s="13" t="s">
        <v>29</v>
      </c>
      <c r="I502" s="16" t="s">
        <v>3435</v>
      </c>
      <c r="J502" s="16" t="s">
        <v>1513</v>
      </c>
      <c r="K502" s="16" t="s">
        <v>9</v>
      </c>
      <c r="L502" s="16" t="s">
        <v>1514</v>
      </c>
      <c r="M502" s="16" t="s">
        <v>1515</v>
      </c>
      <c r="N502" s="13" t="s">
        <v>1516</v>
      </c>
      <c r="O502" s="13" t="str">
        <f>"0566752111"</f>
        <v>0566752111</v>
      </c>
    </row>
    <row r="503" spans="1:15" ht="39" hidden="1" customHeight="1">
      <c r="A503" s="21">
        <v>502</v>
      </c>
      <c r="B503" s="13" t="s">
        <v>1517</v>
      </c>
      <c r="C503" s="22">
        <v>1</v>
      </c>
      <c r="D503" s="14">
        <v>44526</v>
      </c>
      <c r="E503" s="15">
        <v>0.72916666666666663</v>
      </c>
      <c r="F503" s="19" t="s">
        <v>3996</v>
      </c>
      <c r="G503" s="15">
        <v>0.77083333333333337</v>
      </c>
      <c r="H503" s="13" t="s">
        <v>129</v>
      </c>
      <c r="I503" s="16" t="s">
        <v>130</v>
      </c>
      <c r="J503" s="16" t="s">
        <v>131</v>
      </c>
      <c r="K503" s="16" t="s">
        <v>9</v>
      </c>
      <c r="L503" s="16" t="s">
        <v>1518</v>
      </c>
      <c r="M503" s="16" t="s">
        <v>356</v>
      </c>
      <c r="N503" s="13" t="s">
        <v>357</v>
      </c>
      <c r="O503" s="13" t="str">
        <f>"0975467454"</f>
        <v>0975467454</v>
      </c>
    </row>
    <row r="504" spans="1:15" ht="39" hidden="1" customHeight="1">
      <c r="A504" s="21">
        <v>503</v>
      </c>
      <c r="B504" s="13" t="s">
        <v>1692</v>
      </c>
      <c r="C504" s="22">
        <v>1</v>
      </c>
      <c r="D504" s="14">
        <v>44526</v>
      </c>
      <c r="E504" s="15">
        <v>0.70833333333333337</v>
      </c>
      <c r="F504" s="19" t="s">
        <v>3996</v>
      </c>
      <c r="G504" s="15">
        <v>0.75</v>
      </c>
      <c r="H504" s="13" t="s">
        <v>137</v>
      </c>
      <c r="I504" s="16" t="s">
        <v>3417</v>
      </c>
      <c r="J504" s="16" t="s">
        <v>1693</v>
      </c>
      <c r="K504" s="16" t="s">
        <v>9</v>
      </c>
      <c r="L504" s="16" t="s">
        <v>1694</v>
      </c>
      <c r="M504" s="16" t="s">
        <v>1695</v>
      </c>
      <c r="N504" s="13" t="s">
        <v>1696</v>
      </c>
      <c r="O504" s="13" t="str">
        <f>"0864220210"</f>
        <v>0864220210</v>
      </c>
    </row>
    <row r="505" spans="1:15" ht="39" hidden="1" customHeight="1">
      <c r="A505" s="21">
        <v>504</v>
      </c>
      <c r="B505" s="13" t="s">
        <v>1697</v>
      </c>
      <c r="C505" s="22">
        <v>1</v>
      </c>
      <c r="D505" s="14">
        <v>44526</v>
      </c>
      <c r="E505" s="15">
        <v>0.66666666666666663</v>
      </c>
      <c r="F505" s="19" t="s">
        <v>3996</v>
      </c>
      <c r="G505" s="15">
        <v>0.70833333333333337</v>
      </c>
      <c r="H505" s="13" t="s">
        <v>25</v>
      </c>
      <c r="I505" s="16" t="s">
        <v>3382</v>
      </c>
      <c r="J505" s="16" t="s">
        <v>26</v>
      </c>
      <c r="K505" s="16" t="s">
        <v>13</v>
      </c>
      <c r="L505" s="16" t="s">
        <v>1698</v>
      </c>
      <c r="M505" s="16" t="s">
        <v>27</v>
      </c>
      <c r="N505" s="13" t="s">
        <v>28</v>
      </c>
      <c r="O505" s="13" t="str">
        <f>"0432515311"</f>
        <v>0432515311</v>
      </c>
    </row>
    <row r="506" spans="1:15" ht="39" hidden="1" customHeight="1">
      <c r="A506" s="21">
        <v>505</v>
      </c>
      <c r="B506" s="13" t="s">
        <v>1187</v>
      </c>
      <c r="C506" s="22">
        <v>1</v>
      </c>
      <c r="D506" s="14">
        <v>44529</v>
      </c>
      <c r="E506" s="15">
        <v>0.70833333333333337</v>
      </c>
      <c r="F506" s="19" t="s">
        <v>3996</v>
      </c>
      <c r="G506" s="15">
        <v>0.75</v>
      </c>
      <c r="H506" s="13" t="s">
        <v>115</v>
      </c>
      <c r="I506" s="16" t="s">
        <v>3463</v>
      </c>
      <c r="J506" s="16" t="s">
        <v>1141</v>
      </c>
      <c r="K506" s="16" t="s">
        <v>13</v>
      </c>
      <c r="L506" s="16" t="s">
        <v>741</v>
      </c>
      <c r="M506" s="16" t="s">
        <v>116</v>
      </c>
      <c r="N506" s="13" t="s">
        <v>1143</v>
      </c>
      <c r="O506" s="13" t="str">
        <f>"0661313018"</f>
        <v>0661313018</v>
      </c>
    </row>
    <row r="507" spans="1:15" ht="39" hidden="1" customHeight="1">
      <c r="A507" s="21">
        <v>506</v>
      </c>
      <c r="B507" s="13" t="s">
        <v>1519</v>
      </c>
      <c r="C507" s="22">
        <v>1</v>
      </c>
      <c r="D507" s="14">
        <v>44529</v>
      </c>
      <c r="E507" s="15">
        <v>0.75</v>
      </c>
      <c r="F507" s="19" t="s">
        <v>3996</v>
      </c>
      <c r="G507" s="15">
        <v>0.79166666666666663</v>
      </c>
      <c r="H507" s="13" t="s">
        <v>5</v>
      </c>
      <c r="I507" s="16" t="s">
        <v>3422</v>
      </c>
      <c r="J507" s="16" t="s">
        <v>1520</v>
      </c>
      <c r="K507" s="16" t="s">
        <v>13</v>
      </c>
      <c r="L507" s="16" t="s">
        <v>1521</v>
      </c>
      <c r="M507" s="16" t="s">
        <v>1522</v>
      </c>
      <c r="N507" s="13" t="s">
        <v>1523</v>
      </c>
      <c r="O507" s="13" t="str">
        <f>"0956241515"</f>
        <v>0956241515</v>
      </c>
    </row>
    <row r="508" spans="1:15" ht="39" hidden="1" customHeight="1">
      <c r="A508" s="21">
        <v>507</v>
      </c>
      <c r="B508" s="13" t="s">
        <v>1188</v>
      </c>
      <c r="C508" s="22">
        <v>1</v>
      </c>
      <c r="D508" s="14">
        <v>44530</v>
      </c>
      <c r="E508" s="15">
        <v>0.70833333333333337</v>
      </c>
      <c r="F508" s="19" t="s">
        <v>3996</v>
      </c>
      <c r="G508" s="15">
        <v>0.75</v>
      </c>
      <c r="H508" s="13" t="s">
        <v>115</v>
      </c>
      <c r="I508" s="16" t="s">
        <v>3463</v>
      </c>
      <c r="J508" s="16" t="s">
        <v>1141</v>
      </c>
      <c r="K508" s="16" t="s">
        <v>13</v>
      </c>
      <c r="L508" s="16" t="s">
        <v>741</v>
      </c>
      <c r="M508" s="16" t="s">
        <v>116</v>
      </c>
      <c r="N508" s="13" t="s">
        <v>1143</v>
      </c>
      <c r="O508" s="13" t="str">
        <f>"0661313018"</f>
        <v>0661313018</v>
      </c>
    </row>
    <row r="509" spans="1:15" ht="39" hidden="1" customHeight="1">
      <c r="A509" s="21">
        <v>508</v>
      </c>
      <c r="B509" s="13" t="s">
        <v>1524</v>
      </c>
      <c r="C509" s="22">
        <v>1</v>
      </c>
      <c r="D509" s="14">
        <v>44530</v>
      </c>
      <c r="E509" s="15">
        <v>0.72916666666666663</v>
      </c>
      <c r="F509" s="19" t="s">
        <v>3996</v>
      </c>
      <c r="G509" s="15">
        <v>0.77083333333333337</v>
      </c>
      <c r="H509" s="13" t="s">
        <v>110</v>
      </c>
      <c r="I509" s="16" t="s">
        <v>3517</v>
      </c>
      <c r="J509" s="16" t="s">
        <v>346</v>
      </c>
      <c r="K509" s="16" t="s">
        <v>9</v>
      </c>
      <c r="L509" s="16" t="s">
        <v>1258</v>
      </c>
      <c r="M509" s="16" t="s">
        <v>1298</v>
      </c>
      <c r="N509" s="13" t="s">
        <v>111</v>
      </c>
      <c r="O509" s="13" t="str">
        <f>"0537289545"</f>
        <v>0537289545</v>
      </c>
    </row>
    <row r="510" spans="1:15" ht="39" hidden="1" customHeight="1">
      <c r="A510" s="21">
        <v>509</v>
      </c>
      <c r="B510" s="13" t="s">
        <v>1525</v>
      </c>
      <c r="C510" s="22">
        <v>1</v>
      </c>
      <c r="D510" s="14">
        <v>44530</v>
      </c>
      <c r="E510" s="15">
        <v>0.75</v>
      </c>
      <c r="F510" s="19" t="s">
        <v>3996</v>
      </c>
      <c r="G510" s="15">
        <v>0.79166666666666663</v>
      </c>
      <c r="H510" s="13" t="s">
        <v>80</v>
      </c>
      <c r="I510" s="16" t="s">
        <v>3285</v>
      </c>
      <c r="J510" s="16" t="s">
        <v>150</v>
      </c>
      <c r="K510" s="16" t="s">
        <v>13</v>
      </c>
      <c r="L510" s="16" t="s">
        <v>151</v>
      </c>
      <c r="M510" s="16" t="s">
        <v>152</v>
      </c>
      <c r="N510" s="13" t="s">
        <v>153</v>
      </c>
      <c r="O510" s="13" t="str">
        <f>"0596655011"</f>
        <v>0596655011</v>
      </c>
    </row>
    <row r="511" spans="1:15" ht="39" hidden="1" customHeight="1">
      <c r="A511" s="21">
        <v>510</v>
      </c>
      <c r="B511" s="13" t="s">
        <v>1699</v>
      </c>
      <c r="C511" s="22">
        <v>1</v>
      </c>
      <c r="D511" s="14">
        <v>44530</v>
      </c>
      <c r="E511" s="15">
        <v>0.72916666666666663</v>
      </c>
      <c r="F511" s="19" t="s">
        <v>3996</v>
      </c>
      <c r="G511" s="15">
        <v>0.77083333333333337</v>
      </c>
      <c r="H511" s="13" t="s">
        <v>67</v>
      </c>
      <c r="I511" s="16" t="s">
        <v>3419</v>
      </c>
      <c r="J511" s="16" t="s">
        <v>1426</v>
      </c>
      <c r="K511" s="16" t="s">
        <v>9</v>
      </c>
      <c r="L511" s="16" t="s">
        <v>1700</v>
      </c>
      <c r="M511" s="16" t="s">
        <v>1428</v>
      </c>
      <c r="N511" s="13" t="s">
        <v>1429</v>
      </c>
      <c r="O511" s="13" t="str">
        <f>"0353393798"</f>
        <v>0353393798</v>
      </c>
    </row>
    <row r="512" spans="1:15" ht="39" hidden="1" customHeight="1">
      <c r="A512" s="21">
        <v>511</v>
      </c>
      <c r="B512" s="13" t="s">
        <v>1701</v>
      </c>
      <c r="C512" s="22">
        <v>1</v>
      </c>
      <c r="D512" s="14">
        <v>44530</v>
      </c>
      <c r="E512" s="15">
        <v>0.75</v>
      </c>
      <c r="F512" s="19" t="s">
        <v>3996</v>
      </c>
      <c r="G512" s="15">
        <v>0.79166666666666663</v>
      </c>
      <c r="H512" s="13" t="s">
        <v>226</v>
      </c>
      <c r="I512" s="16" t="s">
        <v>3425</v>
      </c>
      <c r="J512" s="16" t="s">
        <v>673</v>
      </c>
      <c r="K512" s="16" t="s">
        <v>9</v>
      </c>
      <c r="L512" s="16" t="s">
        <v>674</v>
      </c>
      <c r="M512" s="16" t="s">
        <v>675</v>
      </c>
      <c r="N512" s="13" t="s">
        <v>676</v>
      </c>
      <c r="O512" s="13" t="str">
        <f>"0263373098"</f>
        <v>0263373098</v>
      </c>
    </row>
    <row r="513" spans="1:15" ht="39" hidden="1" customHeight="1">
      <c r="A513" s="21">
        <v>512</v>
      </c>
      <c r="B513" s="13" t="s">
        <v>1702</v>
      </c>
      <c r="C513" s="22">
        <v>1</v>
      </c>
      <c r="D513" s="14">
        <v>44531</v>
      </c>
      <c r="E513" s="15">
        <v>0.72916666666666663</v>
      </c>
      <c r="F513" s="19" t="s">
        <v>3996</v>
      </c>
      <c r="G513" s="15">
        <v>0.77083333333333337</v>
      </c>
      <c r="H513" s="13" t="s">
        <v>102</v>
      </c>
      <c r="I513" s="16" t="s">
        <v>3426</v>
      </c>
      <c r="J513" s="16" t="s">
        <v>1344</v>
      </c>
      <c r="K513" s="16" t="s">
        <v>6</v>
      </c>
      <c r="L513" s="16" t="s">
        <v>722</v>
      </c>
      <c r="M513" s="16" t="s">
        <v>390</v>
      </c>
      <c r="N513" s="13" t="s">
        <v>391</v>
      </c>
      <c r="O513" s="13" t="str">
        <f>"0429951195"</f>
        <v>0429951195</v>
      </c>
    </row>
    <row r="514" spans="1:15" ht="39" hidden="1" customHeight="1">
      <c r="A514" s="21">
        <v>513</v>
      </c>
      <c r="B514" s="13" t="s">
        <v>1736</v>
      </c>
      <c r="C514" s="22">
        <v>1</v>
      </c>
      <c r="D514" s="14">
        <v>44531</v>
      </c>
      <c r="E514" s="15">
        <v>0.72916666666666663</v>
      </c>
      <c r="F514" s="19" t="s">
        <v>3996</v>
      </c>
      <c r="G514" s="15">
        <v>0.77083333333333337</v>
      </c>
      <c r="H514" s="13" t="s">
        <v>34</v>
      </c>
      <c r="I514" s="16" t="s">
        <v>3336</v>
      </c>
      <c r="J514" s="16" t="s">
        <v>1737</v>
      </c>
      <c r="K514" s="16" t="s">
        <v>9</v>
      </c>
      <c r="L514" s="16" t="s">
        <v>1738</v>
      </c>
      <c r="M514" s="16" t="s">
        <v>1739</v>
      </c>
      <c r="N514" s="13" t="s">
        <v>1740</v>
      </c>
      <c r="O514" s="13" t="str">
        <f>"0453164580"</f>
        <v>0453164580</v>
      </c>
    </row>
    <row r="515" spans="1:15" ht="39" hidden="1" customHeight="1">
      <c r="A515" s="21">
        <v>514</v>
      </c>
      <c r="B515" s="13" t="s">
        <v>1703</v>
      </c>
      <c r="C515" s="22">
        <v>1</v>
      </c>
      <c r="D515" s="14">
        <v>44532</v>
      </c>
      <c r="E515" s="15">
        <v>0.6875</v>
      </c>
      <c r="F515" s="19" t="s">
        <v>3996</v>
      </c>
      <c r="G515" s="15">
        <v>0.72916666666666663</v>
      </c>
      <c r="H515" s="13" t="s">
        <v>110</v>
      </c>
      <c r="I515" s="16" t="s">
        <v>3340</v>
      </c>
      <c r="J515" s="16" t="s">
        <v>1704</v>
      </c>
      <c r="K515" s="16" t="s">
        <v>9</v>
      </c>
      <c r="L515" s="16" t="s">
        <v>1705</v>
      </c>
      <c r="M515" s="16" t="s">
        <v>1706</v>
      </c>
      <c r="N515" s="13" t="s">
        <v>461</v>
      </c>
      <c r="O515" s="13" t="str">
        <f>"0547352111"</f>
        <v>0547352111</v>
      </c>
    </row>
    <row r="516" spans="1:15" ht="39" hidden="1" customHeight="1">
      <c r="A516" s="21">
        <v>515</v>
      </c>
      <c r="B516" s="13" t="s">
        <v>1741</v>
      </c>
      <c r="C516" s="22">
        <v>1</v>
      </c>
      <c r="D516" s="14">
        <v>44532</v>
      </c>
      <c r="E516" s="15">
        <v>0.66666666666666663</v>
      </c>
      <c r="F516" s="19" t="s">
        <v>3996</v>
      </c>
      <c r="G516" s="15">
        <v>0.70833333333333337</v>
      </c>
      <c r="H516" s="13" t="s">
        <v>25</v>
      </c>
      <c r="I516" s="16" t="s">
        <v>3382</v>
      </c>
      <c r="J516" s="16" t="s">
        <v>26</v>
      </c>
      <c r="K516" s="16" t="s">
        <v>9</v>
      </c>
      <c r="L516" s="16" t="s">
        <v>1742</v>
      </c>
      <c r="M516" s="16" t="s">
        <v>27</v>
      </c>
      <c r="N516" s="13" t="s">
        <v>28</v>
      </c>
      <c r="O516" s="13" t="str">
        <f>"0432515311"</f>
        <v>0432515311</v>
      </c>
    </row>
    <row r="517" spans="1:15" ht="39" hidden="1" customHeight="1">
      <c r="A517" s="21">
        <v>516</v>
      </c>
      <c r="B517" s="13" t="s">
        <v>1743</v>
      </c>
      <c r="C517" s="22">
        <v>1</v>
      </c>
      <c r="D517" s="14">
        <v>44533</v>
      </c>
      <c r="E517" s="15">
        <v>0.75</v>
      </c>
      <c r="F517" s="19" t="s">
        <v>3996</v>
      </c>
      <c r="G517" s="15">
        <v>0.79166666666666663</v>
      </c>
      <c r="H517" s="13" t="s">
        <v>34</v>
      </c>
      <c r="I517" s="16" t="s">
        <v>3506</v>
      </c>
      <c r="J517" s="16" t="s">
        <v>1744</v>
      </c>
      <c r="K517" s="16" t="s">
        <v>6</v>
      </c>
      <c r="L517" s="16" t="s">
        <v>1745</v>
      </c>
      <c r="M517" s="16" t="s">
        <v>1746</v>
      </c>
      <c r="N517" s="13" t="s">
        <v>1747</v>
      </c>
      <c r="O517" s="13" t="str">
        <f>"0465830351"</f>
        <v>0465830351</v>
      </c>
    </row>
    <row r="518" spans="1:15" ht="39" hidden="1" customHeight="1">
      <c r="A518" s="21">
        <v>517</v>
      </c>
      <c r="B518" s="13" t="s">
        <v>1707</v>
      </c>
      <c r="C518" s="22">
        <v>1</v>
      </c>
      <c r="D518" s="14">
        <v>44533</v>
      </c>
      <c r="E518" s="15">
        <v>0.70833333333333337</v>
      </c>
      <c r="F518" s="19" t="s">
        <v>3996</v>
      </c>
      <c r="G518" s="15">
        <v>0.75</v>
      </c>
      <c r="H518" s="13" t="s">
        <v>115</v>
      </c>
      <c r="I518" s="16" t="s">
        <v>3343</v>
      </c>
      <c r="J518" s="16" t="s">
        <v>1607</v>
      </c>
      <c r="K518" s="16" t="s">
        <v>6</v>
      </c>
      <c r="L518" s="16" t="s">
        <v>521</v>
      </c>
      <c r="M518" s="16" t="s">
        <v>1608</v>
      </c>
      <c r="N518" s="13" t="s">
        <v>1609</v>
      </c>
      <c r="O518" s="13" t="str">
        <f>"09056434570"</f>
        <v>09056434570</v>
      </c>
    </row>
    <row r="519" spans="1:15" ht="39" hidden="1" customHeight="1">
      <c r="A519" s="21">
        <v>518</v>
      </c>
      <c r="B519" s="13" t="s">
        <v>1708</v>
      </c>
      <c r="C519" s="22">
        <v>1</v>
      </c>
      <c r="D519" s="14">
        <v>44533</v>
      </c>
      <c r="E519" s="15">
        <v>0.72916666666666663</v>
      </c>
      <c r="F519" s="19" t="s">
        <v>3996</v>
      </c>
      <c r="G519" s="15">
        <v>0.77083333333333337</v>
      </c>
      <c r="H519" s="13" t="s">
        <v>115</v>
      </c>
      <c r="I519" s="16" t="s">
        <v>3507</v>
      </c>
      <c r="J519" s="16" t="s">
        <v>1709</v>
      </c>
      <c r="K519" s="16" t="s">
        <v>13</v>
      </c>
      <c r="L519" s="16" t="s">
        <v>741</v>
      </c>
      <c r="M519" s="16" t="s">
        <v>1710</v>
      </c>
      <c r="N519" s="13" t="s">
        <v>1711</v>
      </c>
      <c r="O519" s="13" t="str">
        <f>"0725431234"</f>
        <v>0725431234</v>
      </c>
    </row>
    <row r="520" spans="1:15" ht="39" hidden="1" customHeight="1">
      <c r="A520" s="21">
        <v>519</v>
      </c>
      <c r="B520" s="13" t="s">
        <v>1712</v>
      </c>
      <c r="C520" s="22">
        <v>2</v>
      </c>
      <c r="D520" s="14">
        <v>44533</v>
      </c>
      <c r="E520" s="15">
        <v>0.75</v>
      </c>
      <c r="F520" s="19" t="s">
        <v>3996</v>
      </c>
      <c r="G520" s="15">
        <v>0.83333333333333337</v>
      </c>
      <c r="H520" s="13" t="s">
        <v>110</v>
      </c>
      <c r="I520" s="16" t="s">
        <v>3287</v>
      </c>
      <c r="J520" s="16" t="s">
        <v>828</v>
      </c>
      <c r="K520" s="16" t="s">
        <v>13</v>
      </c>
      <c r="L520" s="16" t="s">
        <v>1713</v>
      </c>
      <c r="M520" s="16" t="s">
        <v>341</v>
      </c>
      <c r="N520" s="13" t="s">
        <v>342</v>
      </c>
      <c r="O520" s="13" t="str">
        <f>"0543361111"</f>
        <v>0543361111</v>
      </c>
    </row>
    <row r="521" spans="1:15" ht="39" hidden="1" customHeight="1">
      <c r="A521" s="21">
        <v>520</v>
      </c>
      <c r="B521" s="13" t="s">
        <v>1748</v>
      </c>
      <c r="C521" s="22">
        <v>1</v>
      </c>
      <c r="D521" s="14">
        <v>44533</v>
      </c>
      <c r="E521" s="15">
        <v>0.72916666666666663</v>
      </c>
      <c r="F521" s="19" t="s">
        <v>3996</v>
      </c>
      <c r="G521" s="15">
        <v>0.79166666666666663</v>
      </c>
      <c r="H521" s="13" t="s">
        <v>115</v>
      </c>
      <c r="I521" s="16" t="s">
        <v>3509</v>
      </c>
      <c r="J521" s="16" t="s">
        <v>1749</v>
      </c>
      <c r="K521" s="16" t="s">
        <v>9</v>
      </c>
      <c r="L521" s="16" t="s">
        <v>1750</v>
      </c>
      <c r="M521" s="16" t="s">
        <v>1751</v>
      </c>
      <c r="N521" s="13" t="s">
        <v>1752</v>
      </c>
      <c r="O521" s="13" t="str">
        <f>"0667737111"</f>
        <v>0667737111</v>
      </c>
    </row>
    <row r="522" spans="1:15" ht="39" hidden="1" customHeight="1">
      <c r="A522" s="21">
        <v>521</v>
      </c>
      <c r="B522" s="13" t="s">
        <v>1753</v>
      </c>
      <c r="C522" s="22">
        <v>2</v>
      </c>
      <c r="D522" s="14">
        <v>44534</v>
      </c>
      <c r="E522" s="15">
        <v>0.36458333333333331</v>
      </c>
      <c r="F522" s="19" t="s">
        <v>3996</v>
      </c>
      <c r="G522" s="15">
        <v>0.52083333333333337</v>
      </c>
      <c r="H522" s="13" t="s">
        <v>29</v>
      </c>
      <c r="I522" s="16" t="s">
        <v>3320</v>
      </c>
      <c r="J522" s="16" t="s">
        <v>1754</v>
      </c>
      <c r="K522" s="16" t="s">
        <v>6</v>
      </c>
      <c r="L522" s="16" t="s">
        <v>1755</v>
      </c>
      <c r="M522" s="16" t="s">
        <v>1756</v>
      </c>
      <c r="N522" s="13" t="s">
        <v>1287</v>
      </c>
      <c r="O522" s="13" t="str">
        <f>"0528325409"</f>
        <v>0528325409</v>
      </c>
    </row>
    <row r="523" spans="1:15" ht="39" hidden="1" customHeight="1">
      <c r="A523" s="21">
        <v>522</v>
      </c>
      <c r="B523" s="13" t="s">
        <v>1714</v>
      </c>
      <c r="C523" s="22">
        <v>1</v>
      </c>
      <c r="D523" s="14">
        <v>44536</v>
      </c>
      <c r="E523" s="15">
        <v>0.75</v>
      </c>
      <c r="F523" s="19" t="s">
        <v>3996</v>
      </c>
      <c r="G523" s="15">
        <v>0.79166666666666663</v>
      </c>
      <c r="H523" s="13" t="s">
        <v>67</v>
      </c>
      <c r="I523" s="16" t="s">
        <v>3505</v>
      </c>
      <c r="J523" s="16" t="s">
        <v>1715</v>
      </c>
      <c r="K523" s="16" t="s">
        <v>6</v>
      </c>
      <c r="L523" s="16" t="s">
        <v>1716</v>
      </c>
      <c r="M523" s="16" t="s">
        <v>1717</v>
      </c>
      <c r="N523" s="13" t="s">
        <v>1718</v>
      </c>
      <c r="O523" s="13" t="str">
        <f>"0338338381"</f>
        <v>0338338381</v>
      </c>
    </row>
    <row r="524" spans="1:15" ht="39" hidden="1" customHeight="1">
      <c r="A524" s="21">
        <v>523</v>
      </c>
      <c r="B524" s="13" t="s">
        <v>1757</v>
      </c>
      <c r="C524" s="22">
        <v>1</v>
      </c>
      <c r="D524" s="14">
        <v>44536</v>
      </c>
      <c r="E524" s="15">
        <v>0.72916666666666663</v>
      </c>
      <c r="F524" s="19" t="s">
        <v>3996</v>
      </c>
      <c r="G524" s="15">
        <v>0.77083333333333337</v>
      </c>
      <c r="H524" s="13" t="s">
        <v>23</v>
      </c>
      <c r="I524" s="16" t="s">
        <v>3390</v>
      </c>
      <c r="J524" s="16" t="s">
        <v>1758</v>
      </c>
      <c r="K524" s="16" t="s">
        <v>13</v>
      </c>
      <c r="L524" s="16" t="s">
        <v>1759</v>
      </c>
      <c r="M524" s="16" t="s">
        <v>1563</v>
      </c>
      <c r="N524" s="13" t="s">
        <v>24</v>
      </c>
      <c r="O524" s="13" t="str">
        <f>"0196137111"</f>
        <v>0196137111</v>
      </c>
    </row>
    <row r="525" spans="1:15" ht="39" hidden="1" customHeight="1">
      <c r="A525" s="21">
        <v>524</v>
      </c>
      <c r="B525" s="13" t="s">
        <v>1719</v>
      </c>
      <c r="C525" s="22">
        <v>1</v>
      </c>
      <c r="D525" s="14">
        <v>44537</v>
      </c>
      <c r="E525" s="15">
        <v>0.70833333333333337</v>
      </c>
      <c r="F525" s="19" t="s">
        <v>3996</v>
      </c>
      <c r="G525" s="15">
        <v>0.75</v>
      </c>
      <c r="H525" s="13" t="s">
        <v>1501</v>
      </c>
      <c r="I525" s="16" t="s">
        <v>3480</v>
      </c>
      <c r="J525" s="16" t="s">
        <v>1720</v>
      </c>
      <c r="K525" s="16" t="s">
        <v>9</v>
      </c>
      <c r="L525" s="16" t="s">
        <v>1721</v>
      </c>
      <c r="M525" s="16" t="s">
        <v>1722</v>
      </c>
      <c r="N525" s="13" t="s">
        <v>1723</v>
      </c>
      <c r="O525" s="13" t="str">
        <f>"0857262271"</f>
        <v>0857262271</v>
      </c>
    </row>
    <row r="526" spans="1:15" ht="39" hidden="1" customHeight="1">
      <c r="A526" s="21">
        <v>525</v>
      </c>
      <c r="B526" s="13" t="s">
        <v>1724</v>
      </c>
      <c r="C526" s="22">
        <v>1</v>
      </c>
      <c r="D526" s="14">
        <v>44537</v>
      </c>
      <c r="E526" s="15">
        <v>0.72916666666666663</v>
      </c>
      <c r="F526" s="19" t="s">
        <v>3996</v>
      </c>
      <c r="G526" s="15">
        <v>0.77083333333333337</v>
      </c>
      <c r="H526" s="13" t="s">
        <v>115</v>
      </c>
      <c r="I526" s="16" t="s">
        <v>3449</v>
      </c>
      <c r="J526" s="16" t="s">
        <v>525</v>
      </c>
      <c r="K526" s="16" t="s">
        <v>6</v>
      </c>
      <c r="L526" s="16" t="s">
        <v>1725</v>
      </c>
      <c r="M526" s="16" t="s">
        <v>1604</v>
      </c>
      <c r="N526" s="13" t="s">
        <v>528</v>
      </c>
      <c r="O526" s="13" t="str">
        <f>"0726960571"</f>
        <v>0726960571</v>
      </c>
    </row>
    <row r="527" spans="1:15" ht="39" hidden="1" customHeight="1">
      <c r="A527" s="21">
        <v>526</v>
      </c>
      <c r="B527" s="13" t="s">
        <v>1760</v>
      </c>
      <c r="C527" s="22">
        <v>1</v>
      </c>
      <c r="D527" s="14">
        <v>44538</v>
      </c>
      <c r="E527" s="15">
        <v>0.73958333333333337</v>
      </c>
      <c r="F527" s="19" t="s">
        <v>3996</v>
      </c>
      <c r="G527" s="15">
        <v>0.79166666666666663</v>
      </c>
      <c r="H527" s="13" t="s">
        <v>34</v>
      </c>
      <c r="I527" s="16" t="s">
        <v>3344</v>
      </c>
      <c r="J527" s="16" t="s">
        <v>1761</v>
      </c>
      <c r="K527" s="16" t="s">
        <v>6</v>
      </c>
      <c r="L527" s="16" t="s">
        <v>1762</v>
      </c>
      <c r="M527" s="16" t="s">
        <v>1763</v>
      </c>
      <c r="N527" s="13" t="s">
        <v>1764</v>
      </c>
      <c r="O527" s="13" t="str">
        <f>"0466253111"</f>
        <v>0466253111</v>
      </c>
    </row>
    <row r="528" spans="1:15" ht="39" hidden="1" customHeight="1">
      <c r="A528" s="21">
        <v>527</v>
      </c>
      <c r="B528" s="13" t="s">
        <v>1726</v>
      </c>
      <c r="C528" s="22">
        <v>1</v>
      </c>
      <c r="D528" s="14">
        <v>44539</v>
      </c>
      <c r="E528" s="15">
        <v>0.72916666666666663</v>
      </c>
      <c r="F528" s="19" t="s">
        <v>3996</v>
      </c>
      <c r="G528" s="15">
        <v>0.77083333333333337</v>
      </c>
      <c r="H528" s="13" t="s">
        <v>282</v>
      </c>
      <c r="I528" s="16" t="s">
        <v>3306</v>
      </c>
      <c r="J528" s="16" t="s">
        <v>1727</v>
      </c>
      <c r="K528" s="16" t="s">
        <v>13</v>
      </c>
      <c r="L528" s="16" t="s">
        <v>678</v>
      </c>
      <c r="M528" s="16" t="s">
        <v>1728</v>
      </c>
      <c r="N528" s="13" t="s">
        <v>680</v>
      </c>
      <c r="O528" s="13" t="str">
        <f>"0227177765"</f>
        <v>0227177765</v>
      </c>
    </row>
    <row r="529" spans="1:15" ht="39" hidden="1" customHeight="1">
      <c r="A529" s="21">
        <v>528</v>
      </c>
      <c r="B529" s="13" t="s">
        <v>1765</v>
      </c>
      <c r="C529" s="22">
        <v>1</v>
      </c>
      <c r="D529" s="14">
        <v>44539</v>
      </c>
      <c r="E529" s="15">
        <v>0.73958333333333337</v>
      </c>
      <c r="F529" s="19" t="s">
        <v>3996</v>
      </c>
      <c r="G529" s="15">
        <v>0.79166666666666663</v>
      </c>
      <c r="H529" s="13" t="s">
        <v>137</v>
      </c>
      <c r="I529" s="16" t="s">
        <v>3292</v>
      </c>
      <c r="J529" s="16" t="s">
        <v>138</v>
      </c>
      <c r="K529" s="16" t="s">
        <v>6</v>
      </c>
      <c r="L529" s="16" t="s">
        <v>1766</v>
      </c>
      <c r="M529" s="16" t="s">
        <v>1105</v>
      </c>
      <c r="N529" s="13" t="s">
        <v>141</v>
      </c>
      <c r="O529" s="13" t="str">
        <f>"0868218111"</f>
        <v>0868218111</v>
      </c>
    </row>
    <row r="530" spans="1:15" ht="39" hidden="1" customHeight="1">
      <c r="A530" s="21">
        <v>529</v>
      </c>
      <c r="B530" s="13" t="s">
        <v>1767</v>
      </c>
      <c r="C530" s="22">
        <v>1</v>
      </c>
      <c r="D530" s="14">
        <v>44539</v>
      </c>
      <c r="E530" s="15">
        <v>0.72916666666666663</v>
      </c>
      <c r="F530" s="19" t="s">
        <v>3996</v>
      </c>
      <c r="G530" s="15">
        <v>0.77083333333333337</v>
      </c>
      <c r="H530" s="13" t="s">
        <v>67</v>
      </c>
      <c r="I530" s="16" t="s">
        <v>3419</v>
      </c>
      <c r="J530" s="16" t="s">
        <v>1426</v>
      </c>
      <c r="K530" s="16" t="s">
        <v>6</v>
      </c>
      <c r="L530" s="16" t="s">
        <v>1768</v>
      </c>
      <c r="M530" s="16" t="s">
        <v>1428</v>
      </c>
      <c r="N530" s="13" t="s">
        <v>1429</v>
      </c>
      <c r="O530" s="13" t="str">
        <f>"0353393798"</f>
        <v>0353393798</v>
      </c>
    </row>
    <row r="531" spans="1:15" ht="39" hidden="1" customHeight="1">
      <c r="A531" s="21">
        <v>530</v>
      </c>
      <c r="B531" s="13" t="s">
        <v>1729</v>
      </c>
      <c r="C531" s="22">
        <v>1</v>
      </c>
      <c r="D531" s="14">
        <v>44540</v>
      </c>
      <c r="E531" s="15">
        <v>0.72916666666666663</v>
      </c>
      <c r="F531" s="19" t="s">
        <v>3996</v>
      </c>
      <c r="G531" s="15">
        <v>0.77083333333333337</v>
      </c>
      <c r="H531" s="13" t="s">
        <v>25</v>
      </c>
      <c r="I531" s="16" t="s">
        <v>3309</v>
      </c>
      <c r="J531" s="16" t="s">
        <v>1730</v>
      </c>
      <c r="K531" s="16" t="s">
        <v>6</v>
      </c>
      <c r="L531" s="16" t="s">
        <v>1731</v>
      </c>
      <c r="M531" s="16" t="s">
        <v>475</v>
      </c>
      <c r="N531" s="13" t="s">
        <v>476</v>
      </c>
      <c r="O531" s="13" t="str">
        <f>"0479638111"</f>
        <v>0479638111</v>
      </c>
    </row>
    <row r="532" spans="1:15" ht="39" hidden="1" customHeight="1">
      <c r="A532" s="21">
        <v>531</v>
      </c>
      <c r="B532" s="13" t="s">
        <v>1769</v>
      </c>
      <c r="C532" s="22">
        <v>1</v>
      </c>
      <c r="D532" s="14">
        <v>44540</v>
      </c>
      <c r="E532" s="15">
        <v>0.72916666666666663</v>
      </c>
      <c r="F532" s="19" t="s">
        <v>3996</v>
      </c>
      <c r="G532" s="15">
        <v>0.78125</v>
      </c>
      <c r="H532" s="13" t="s">
        <v>29</v>
      </c>
      <c r="I532" s="16" t="s">
        <v>3447</v>
      </c>
      <c r="J532" s="16" t="s">
        <v>61</v>
      </c>
      <c r="K532" s="16" t="s">
        <v>9</v>
      </c>
      <c r="L532" s="16" t="s">
        <v>1770</v>
      </c>
      <c r="M532" s="16" t="s">
        <v>1771</v>
      </c>
      <c r="N532" s="13" t="s">
        <v>1772</v>
      </c>
      <c r="O532" s="13" t="str">
        <f>"0526527711"</f>
        <v>0526527711</v>
      </c>
    </row>
    <row r="533" spans="1:15" ht="39" hidden="1" customHeight="1">
      <c r="A533" s="21">
        <v>532</v>
      </c>
      <c r="B533" s="13" t="s">
        <v>1773</v>
      </c>
      <c r="C533" s="22">
        <v>1</v>
      </c>
      <c r="D533" s="14">
        <v>44540</v>
      </c>
      <c r="E533" s="15">
        <v>0.72916666666666663</v>
      </c>
      <c r="F533" s="19" t="s">
        <v>3996</v>
      </c>
      <c r="G533" s="15">
        <v>0.77083333333333337</v>
      </c>
      <c r="H533" s="13" t="s">
        <v>110</v>
      </c>
      <c r="I533" s="16" t="s">
        <v>3354</v>
      </c>
      <c r="J533" s="16" t="s">
        <v>206</v>
      </c>
      <c r="K533" s="16" t="s">
        <v>9</v>
      </c>
      <c r="L533" s="16" t="s">
        <v>109</v>
      </c>
      <c r="M533" s="16" t="s">
        <v>208</v>
      </c>
      <c r="N533" s="13" t="s">
        <v>209</v>
      </c>
      <c r="O533" s="13" t="str">
        <f>"0538385000"</f>
        <v>0538385000</v>
      </c>
    </row>
    <row r="534" spans="1:15" ht="39" hidden="1" customHeight="1">
      <c r="A534" s="21">
        <v>533</v>
      </c>
      <c r="B534" s="13" t="s">
        <v>1774</v>
      </c>
      <c r="C534" s="22">
        <v>1</v>
      </c>
      <c r="D534" s="14">
        <v>44544</v>
      </c>
      <c r="E534" s="15">
        <v>0.72916666666666663</v>
      </c>
      <c r="F534" s="19" t="s">
        <v>3996</v>
      </c>
      <c r="G534" s="15">
        <v>0.77083333333333337</v>
      </c>
      <c r="H534" s="13" t="s">
        <v>380</v>
      </c>
      <c r="I534" s="16" t="s">
        <v>3319</v>
      </c>
      <c r="J534" s="16" t="s">
        <v>1035</v>
      </c>
      <c r="K534" s="16" t="s">
        <v>13</v>
      </c>
      <c r="L534" s="16" t="s">
        <v>1775</v>
      </c>
      <c r="M534" s="16" t="s">
        <v>1776</v>
      </c>
      <c r="N534" s="13" t="s">
        <v>1038</v>
      </c>
      <c r="O534" s="13" t="str">
        <f>"0762863511"</f>
        <v>0762863511</v>
      </c>
    </row>
    <row r="535" spans="1:15" ht="39" hidden="1" customHeight="1">
      <c r="A535" s="21">
        <v>534</v>
      </c>
      <c r="B535" s="13" t="s">
        <v>1777</v>
      </c>
      <c r="C535" s="22">
        <v>1</v>
      </c>
      <c r="D535" s="14">
        <v>44544</v>
      </c>
      <c r="E535" s="15">
        <v>0.70833333333333337</v>
      </c>
      <c r="F535" s="19" t="s">
        <v>3996</v>
      </c>
      <c r="G535" s="15">
        <v>0.75</v>
      </c>
      <c r="H535" s="13" t="s">
        <v>484</v>
      </c>
      <c r="I535" s="16" t="s">
        <v>3328</v>
      </c>
      <c r="J535" s="16" t="s">
        <v>1346</v>
      </c>
      <c r="K535" s="16" t="s">
        <v>13</v>
      </c>
      <c r="L535" s="16" t="s">
        <v>1347</v>
      </c>
      <c r="M535" s="16" t="s">
        <v>1348</v>
      </c>
      <c r="N535" s="13" t="s">
        <v>1778</v>
      </c>
      <c r="O535" s="13" t="str">
        <f>"0928011011"</f>
        <v>0928011011</v>
      </c>
    </row>
    <row r="536" spans="1:15" ht="39" hidden="1" customHeight="1">
      <c r="A536" s="21">
        <v>535</v>
      </c>
      <c r="B536" s="13" t="s">
        <v>1779</v>
      </c>
      <c r="C536" s="22">
        <v>1</v>
      </c>
      <c r="D536" s="14">
        <v>44545</v>
      </c>
      <c r="E536" s="15">
        <v>0.72916666666666663</v>
      </c>
      <c r="F536" s="19" t="s">
        <v>3996</v>
      </c>
      <c r="G536" s="15">
        <v>0.77083333333333337</v>
      </c>
      <c r="H536" s="13" t="s">
        <v>67</v>
      </c>
      <c r="I536" s="16" t="s">
        <v>3346</v>
      </c>
      <c r="J536" s="16" t="s">
        <v>1780</v>
      </c>
      <c r="K536" s="16" t="s">
        <v>13</v>
      </c>
      <c r="L536" s="16" t="s">
        <v>1826</v>
      </c>
      <c r="M536" s="16" t="s">
        <v>1781</v>
      </c>
      <c r="N536" s="13" t="s">
        <v>1782</v>
      </c>
      <c r="O536" s="13" t="str">
        <f>"0336336151"</f>
        <v>0336336151</v>
      </c>
    </row>
    <row r="537" spans="1:15" ht="39" hidden="1" customHeight="1">
      <c r="A537" s="21">
        <v>536</v>
      </c>
      <c r="B537" s="13" t="s">
        <v>1783</v>
      </c>
      <c r="C537" s="22">
        <v>1</v>
      </c>
      <c r="D537" s="14">
        <v>44545</v>
      </c>
      <c r="E537" s="15">
        <v>0.71527777777777779</v>
      </c>
      <c r="F537" s="19" t="s">
        <v>3996</v>
      </c>
      <c r="G537" s="15">
        <v>0.75694444444444453</v>
      </c>
      <c r="H537" s="13" t="s">
        <v>67</v>
      </c>
      <c r="I537" s="16" t="s">
        <v>3430</v>
      </c>
      <c r="J537" s="16" t="s">
        <v>1136</v>
      </c>
      <c r="K537" s="16" t="s">
        <v>13</v>
      </c>
      <c r="L537" s="16" t="s">
        <v>1784</v>
      </c>
      <c r="M537" s="16" t="s">
        <v>1138</v>
      </c>
      <c r="N537" s="13" t="s">
        <v>1139</v>
      </c>
      <c r="O537" s="13" t="str">
        <f>"0424611535"</f>
        <v>0424611535</v>
      </c>
    </row>
    <row r="538" spans="1:15" ht="39" hidden="1" customHeight="1">
      <c r="A538" s="21">
        <v>537</v>
      </c>
      <c r="B538" s="13" t="s">
        <v>1785</v>
      </c>
      <c r="C538" s="22">
        <v>1</v>
      </c>
      <c r="D538" s="14">
        <v>44546</v>
      </c>
      <c r="E538" s="15">
        <v>0.66666666666666663</v>
      </c>
      <c r="F538" s="19" t="s">
        <v>3996</v>
      </c>
      <c r="G538" s="15">
        <v>0.70833333333333337</v>
      </c>
      <c r="H538" s="13" t="s">
        <v>165</v>
      </c>
      <c r="I538" s="16" t="s">
        <v>3474</v>
      </c>
      <c r="J538" s="16" t="s">
        <v>166</v>
      </c>
      <c r="K538" s="16" t="s">
        <v>13</v>
      </c>
      <c r="L538" s="16" t="s">
        <v>1786</v>
      </c>
      <c r="M538" s="16" t="s">
        <v>168</v>
      </c>
      <c r="N538" s="13" t="s">
        <v>169</v>
      </c>
      <c r="O538" s="13" t="str">
        <f>"0764347247"</f>
        <v>0764347247</v>
      </c>
    </row>
    <row r="539" spans="1:15" ht="39" hidden="1" customHeight="1">
      <c r="A539" s="21">
        <v>538</v>
      </c>
      <c r="B539" s="13" t="s">
        <v>1787</v>
      </c>
      <c r="C539" s="22">
        <v>1</v>
      </c>
      <c r="D539" s="14">
        <v>44546</v>
      </c>
      <c r="E539" s="15">
        <v>0.72916666666666663</v>
      </c>
      <c r="F539" s="19" t="s">
        <v>3996</v>
      </c>
      <c r="G539" s="15">
        <v>0.79166666666666663</v>
      </c>
      <c r="H539" s="13" t="s">
        <v>34</v>
      </c>
      <c r="I539" s="16" t="s">
        <v>3501</v>
      </c>
      <c r="J539" s="16" t="s">
        <v>1788</v>
      </c>
      <c r="K539" s="16" t="s">
        <v>6</v>
      </c>
      <c r="L539" s="16" t="s">
        <v>846</v>
      </c>
      <c r="M539" s="16" t="s">
        <v>1789</v>
      </c>
      <c r="N539" s="13" t="s">
        <v>848</v>
      </c>
      <c r="O539" s="13" t="str">
        <f>"0457872504"</f>
        <v>0457872504</v>
      </c>
    </row>
    <row r="540" spans="1:15" ht="39" hidden="1" customHeight="1">
      <c r="A540" s="21">
        <v>539</v>
      </c>
      <c r="B540" s="13" t="s">
        <v>1526</v>
      </c>
      <c r="C540" s="22">
        <v>1</v>
      </c>
      <c r="D540" s="14">
        <v>44547</v>
      </c>
      <c r="E540" s="15">
        <v>0.72916666666666663</v>
      </c>
      <c r="F540" s="19" t="s">
        <v>3996</v>
      </c>
      <c r="G540" s="15">
        <v>0.77083333333333337</v>
      </c>
      <c r="H540" s="13" t="s">
        <v>80</v>
      </c>
      <c r="I540" s="16" t="s">
        <v>3285</v>
      </c>
      <c r="J540" s="16" t="s">
        <v>150</v>
      </c>
      <c r="K540" s="16" t="s">
        <v>6</v>
      </c>
      <c r="L540" s="16" t="s">
        <v>1086</v>
      </c>
      <c r="M540" s="16" t="s">
        <v>152</v>
      </c>
      <c r="N540" s="13" t="s">
        <v>153</v>
      </c>
      <c r="O540" s="13" t="str">
        <f>"0596655011"</f>
        <v>0596655011</v>
      </c>
    </row>
    <row r="541" spans="1:15" ht="39" hidden="1" customHeight="1">
      <c r="A541" s="21">
        <v>540</v>
      </c>
      <c r="B541" s="13" t="s">
        <v>1527</v>
      </c>
      <c r="C541" s="22">
        <v>1</v>
      </c>
      <c r="D541" s="14">
        <v>44547</v>
      </c>
      <c r="E541" s="15">
        <v>0.75</v>
      </c>
      <c r="F541" s="19" t="s">
        <v>3996</v>
      </c>
      <c r="G541" s="15">
        <v>0.79166666666666663</v>
      </c>
      <c r="H541" s="13" t="s">
        <v>5</v>
      </c>
      <c r="I541" s="16" t="s">
        <v>3422</v>
      </c>
      <c r="J541" s="16" t="s">
        <v>1520</v>
      </c>
      <c r="K541" s="16" t="s">
        <v>9</v>
      </c>
      <c r="L541" s="16" t="s">
        <v>1528</v>
      </c>
      <c r="M541" s="16" t="s">
        <v>1522</v>
      </c>
      <c r="N541" s="13" t="s">
        <v>1523</v>
      </c>
      <c r="O541" s="13" t="str">
        <f>"0956241515"</f>
        <v>0956241515</v>
      </c>
    </row>
    <row r="542" spans="1:15" ht="48" hidden="1" customHeight="1">
      <c r="A542" s="21">
        <v>541</v>
      </c>
      <c r="B542" s="13" t="s">
        <v>1732</v>
      </c>
      <c r="C542" s="22">
        <v>1</v>
      </c>
      <c r="D542" s="14">
        <v>44547</v>
      </c>
      <c r="E542" s="15">
        <v>0.73958333333333337</v>
      </c>
      <c r="F542" s="19" t="s">
        <v>3996</v>
      </c>
      <c r="G542" s="15">
        <v>0.79166666666666663</v>
      </c>
      <c r="H542" s="13" t="s">
        <v>29</v>
      </c>
      <c r="I542" s="16" t="s">
        <v>3452</v>
      </c>
      <c r="J542" s="16" t="s">
        <v>1304</v>
      </c>
      <c r="K542" s="16" t="s">
        <v>2060</v>
      </c>
      <c r="L542" s="16" t="s">
        <v>1733</v>
      </c>
      <c r="M542" s="16" t="s">
        <v>1228</v>
      </c>
      <c r="N542" s="13" t="s">
        <v>1229</v>
      </c>
      <c r="O542" s="13" t="str">
        <f>"0586242564"</f>
        <v>0586242564</v>
      </c>
    </row>
    <row r="543" spans="1:15" ht="47.25" hidden="1" customHeight="1">
      <c r="A543" s="21">
        <v>542</v>
      </c>
      <c r="B543" s="13" t="s">
        <v>1790</v>
      </c>
      <c r="C543" s="22">
        <v>1</v>
      </c>
      <c r="D543" s="14">
        <v>44547</v>
      </c>
      <c r="E543" s="15">
        <v>0.70833333333333337</v>
      </c>
      <c r="F543" s="19" t="s">
        <v>3996</v>
      </c>
      <c r="G543" s="15">
        <v>0.75</v>
      </c>
      <c r="H543" s="13" t="s">
        <v>67</v>
      </c>
      <c r="I543" s="16" t="s">
        <v>3346</v>
      </c>
      <c r="J543" s="16" t="s">
        <v>1791</v>
      </c>
      <c r="K543" s="16" t="s">
        <v>9</v>
      </c>
      <c r="L543" s="16" t="s">
        <v>1792</v>
      </c>
      <c r="M543" s="16" t="s">
        <v>1793</v>
      </c>
      <c r="N543" s="13" t="s">
        <v>1794</v>
      </c>
      <c r="O543" s="13" t="str">
        <f>"0336336151"</f>
        <v>0336336151</v>
      </c>
    </row>
    <row r="544" spans="1:15" ht="39" hidden="1" customHeight="1">
      <c r="A544" s="21">
        <v>543</v>
      </c>
      <c r="B544" s="13" t="s">
        <v>1795</v>
      </c>
      <c r="C544" s="22">
        <v>1</v>
      </c>
      <c r="D544" s="14">
        <v>44550</v>
      </c>
      <c r="E544" s="15">
        <v>0.72916666666666663</v>
      </c>
      <c r="F544" s="19" t="s">
        <v>3996</v>
      </c>
      <c r="G544" s="15">
        <v>0.77083333333333337</v>
      </c>
      <c r="H544" s="13" t="s">
        <v>102</v>
      </c>
      <c r="I544" s="16" t="s">
        <v>3347</v>
      </c>
      <c r="J544" s="16" t="s">
        <v>1796</v>
      </c>
      <c r="K544" s="16" t="s">
        <v>9</v>
      </c>
      <c r="L544" s="16" t="s">
        <v>109</v>
      </c>
      <c r="M544" s="16" t="s">
        <v>1797</v>
      </c>
      <c r="N544" s="13" t="s">
        <v>1798</v>
      </c>
      <c r="O544" s="13" t="str">
        <f>"0488734236"</f>
        <v>0488734236</v>
      </c>
    </row>
    <row r="545" spans="1:15" ht="39" hidden="1" customHeight="1">
      <c r="A545" s="21">
        <v>544</v>
      </c>
      <c r="B545" s="13" t="s">
        <v>1799</v>
      </c>
      <c r="C545" s="22">
        <v>1</v>
      </c>
      <c r="D545" s="14">
        <v>44550</v>
      </c>
      <c r="E545" s="15">
        <v>0.72916666666666663</v>
      </c>
      <c r="F545" s="19" t="s">
        <v>3996</v>
      </c>
      <c r="G545" s="15">
        <v>0.77083333333333337</v>
      </c>
      <c r="H545" s="13" t="s">
        <v>67</v>
      </c>
      <c r="I545" s="16" t="s">
        <v>3384</v>
      </c>
      <c r="J545" s="16" t="s">
        <v>666</v>
      </c>
      <c r="K545" s="16" t="s">
        <v>429</v>
      </c>
      <c r="L545" s="16" t="s">
        <v>764</v>
      </c>
      <c r="M545" s="16" t="s">
        <v>1800</v>
      </c>
      <c r="N545" s="13" t="s">
        <v>1801</v>
      </c>
      <c r="O545" s="13" t="str">
        <f>"0339793611"</f>
        <v>0339793611</v>
      </c>
    </row>
    <row r="546" spans="1:15" ht="39" hidden="1" customHeight="1">
      <c r="A546" s="21">
        <v>545</v>
      </c>
      <c r="B546" s="13" t="s">
        <v>1529</v>
      </c>
      <c r="C546" s="22">
        <v>1</v>
      </c>
      <c r="D546" s="14">
        <v>44551</v>
      </c>
      <c r="E546" s="15">
        <v>0.75</v>
      </c>
      <c r="F546" s="19" t="s">
        <v>3996</v>
      </c>
      <c r="G546" s="15">
        <v>0.79166666666666663</v>
      </c>
      <c r="H546" s="13" t="s">
        <v>25</v>
      </c>
      <c r="I546" s="16" t="s">
        <v>3294</v>
      </c>
      <c r="J546" s="16" t="s">
        <v>434</v>
      </c>
      <c r="K546" s="16" t="s">
        <v>6</v>
      </c>
      <c r="L546" s="16" t="s">
        <v>435</v>
      </c>
      <c r="M546" s="16" t="s">
        <v>173</v>
      </c>
      <c r="N546" s="13" t="s">
        <v>174</v>
      </c>
      <c r="O546" s="13" t="str">
        <f>"0470922211"</f>
        <v>0470922211</v>
      </c>
    </row>
    <row r="547" spans="1:15" ht="39" hidden="1" customHeight="1">
      <c r="A547" s="21">
        <v>546</v>
      </c>
      <c r="B547" s="13" t="s">
        <v>1530</v>
      </c>
      <c r="C547" s="22">
        <v>1</v>
      </c>
      <c r="D547" s="14">
        <v>44551</v>
      </c>
      <c r="E547" s="15">
        <v>0.54166666666666663</v>
      </c>
      <c r="F547" s="19" t="s">
        <v>3996</v>
      </c>
      <c r="G547" s="15">
        <v>0.58333333333333337</v>
      </c>
      <c r="H547" s="13" t="s">
        <v>25</v>
      </c>
      <c r="I547" s="16" t="s">
        <v>3294</v>
      </c>
      <c r="J547" s="16" t="s">
        <v>434</v>
      </c>
      <c r="K547" s="16" t="s">
        <v>6</v>
      </c>
      <c r="L547" s="16" t="s">
        <v>435</v>
      </c>
      <c r="M547" s="16" t="s">
        <v>173</v>
      </c>
      <c r="N547" s="13" t="s">
        <v>174</v>
      </c>
      <c r="O547" s="13" t="str">
        <f>"0470922211"</f>
        <v>0470922211</v>
      </c>
    </row>
    <row r="548" spans="1:15" ht="39" hidden="1" customHeight="1">
      <c r="A548" s="21">
        <v>547</v>
      </c>
      <c r="B548" s="13" t="s">
        <v>1802</v>
      </c>
      <c r="C548" s="22">
        <v>1</v>
      </c>
      <c r="D548" s="14">
        <v>44551</v>
      </c>
      <c r="E548" s="15">
        <v>0.72916666666666663</v>
      </c>
      <c r="F548" s="19" t="s">
        <v>3996</v>
      </c>
      <c r="G548" s="15">
        <v>0.77083333333333337</v>
      </c>
      <c r="H548" s="13" t="s">
        <v>67</v>
      </c>
      <c r="I548" s="16" t="s">
        <v>3392</v>
      </c>
      <c r="J548" s="16" t="s">
        <v>1803</v>
      </c>
      <c r="K548" s="16" t="s">
        <v>9</v>
      </c>
      <c r="L548" s="16" t="s">
        <v>1804</v>
      </c>
      <c r="M548" s="16" t="s">
        <v>918</v>
      </c>
      <c r="N548" s="13" t="s">
        <v>919</v>
      </c>
      <c r="O548" s="13" t="str">
        <f>"0425233131"</f>
        <v>0425233131</v>
      </c>
    </row>
    <row r="549" spans="1:15" ht="39" hidden="1" customHeight="1">
      <c r="A549" s="21">
        <v>548</v>
      </c>
      <c r="B549" s="13" t="s">
        <v>1805</v>
      </c>
      <c r="C549" s="22">
        <v>1</v>
      </c>
      <c r="D549" s="14">
        <v>44551</v>
      </c>
      <c r="E549" s="15">
        <v>0.73958333333333337</v>
      </c>
      <c r="F549" s="19" t="s">
        <v>3996</v>
      </c>
      <c r="G549" s="15">
        <v>0.78125</v>
      </c>
      <c r="H549" s="13" t="s">
        <v>115</v>
      </c>
      <c r="I549" s="16" t="s">
        <v>3389</v>
      </c>
      <c r="J549" s="16" t="s">
        <v>411</v>
      </c>
      <c r="K549" s="16" t="s">
        <v>9</v>
      </c>
      <c r="L549" s="16" t="s">
        <v>181</v>
      </c>
      <c r="M549" s="16" t="s">
        <v>412</v>
      </c>
      <c r="N549" s="13" t="s">
        <v>413</v>
      </c>
      <c r="O549" s="13" t="str">
        <f>"0666921201"</f>
        <v>0666921201</v>
      </c>
    </row>
    <row r="550" spans="1:15" ht="39" hidden="1" customHeight="1">
      <c r="A550" s="21">
        <v>549</v>
      </c>
      <c r="B550" s="13" t="s">
        <v>1806</v>
      </c>
      <c r="C550" s="22">
        <v>1</v>
      </c>
      <c r="D550" s="14">
        <v>44552</v>
      </c>
      <c r="E550" s="15">
        <v>0.77083333333333337</v>
      </c>
      <c r="F550" s="19" t="s">
        <v>3996</v>
      </c>
      <c r="G550" s="15">
        <v>0.8125</v>
      </c>
      <c r="H550" s="13" t="s">
        <v>5</v>
      </c>
      <c r="I550" s="16" t="s">
        <v>3375</v>
      </c>
      <c r="J550" s="16" t="s">
        <v>1807</v>
      </c>
      <c r="K550" s="16" t="s">
        <v>9</v>
      </c>
      <c r="L550" s="16" t="s">
        <v>109</v>
      </c>
      <c r="M550" s="16" t="s">
        <v>1808</v>
      </c>
      <c r="N550" s="13" t="s">
        <v>1809</v>
      </c>
      <c r="O550" s="13" t="str">
        <f>"0958269236"</f>
        <v>0958269236</v>
      </c>
    </row>
    <row r="551" spans="1:15" ht="39" hidden="1" customHeight="1">
      <c r="A551" s="21">
        <v>550</v>
      </c>
      <c r="B551" s="13" t="s">
        <v>1827</v>
      </c>
      <c r="C551" s="22">
        <v>1</v>
      </c>
      <c r="D551" s="14">
        <v>44553</v>
      </c>
      <c r="E551" s="15">
        <v>0.76041666666666663</v>
      </c>
      <c r="F551" s="19" t="s">
        <v>3996</v>
      </c>
      <c r="G551" s="15">
        <v>0.80208333333333337</v>
      </c>
      <c r="H551" s="13" t="s">
        <v>147</v>
      </c>
      <c r="I551" s="16" t="s">
        <v>3318</v>
      </c>
      <c r="J551" s="16" t="s">
        <v>638</v>
      </c>
      <c r="K551" s="16" t="s">
        <v>1226</v>
      </c>
      <c r="L551" s="16" t="s">
        <v>1828</v>
      </c>
      <c r="M551" s="16" t="s">
        <v>639</v>
      </c>
      <c r="N551" s="13" t="s">
        <v>640</v>
      </c>
      <c r="O551" s="13" t="str">
        <f>"0734410516"</f>
        <v>0734410516</v>
      </c>
    </row>
    <row r="552" spans="1:15" ht="39" hidden="1" customHeight="1">
      <c r="A552" s="21">
        <v>551</v>
      </c>
      <c r="B552" s="13" t="s">
        <v>1829</v>
      </c>
      <c r="C552" s="22">
        <v>1</v>
      </c>
      <c r="D552" s="14">
        <v>44558</v>
      </c>
      <c r="E552" s="15">
        <v>0.72916666666666663</v>
      </c>
      <c r="F552" s="19" t="s">
        <v>3996</v>
      </c>
      <c r="G552" s="15">
        <v>0.77083333333333337</v>
      </c>
      <c r="H552" s="13" t="s">
        <v>102</v>
      </c>
      <c r="I552" s="16" t="s">
        <v>3347</v>
      </c>
      <c r="J552" s="16" t="s">
        <v>1796</v>
      </c>
      <c r="K552" s="16" t="s">
        <v>6</v>
      </c>
      <c r="L552" s="16" t="s">
        <v>1830</v>
      </c>
      <c r="M552" s="16" t="s">
        <v>1831</v>
      </c>
      <c r="N552" s="13" t="s">
        <v>1798</v>
      </c>
      <c r="O552" s="13" t="str">
        <f>"0488734236"</f>
        <v>0488734236</v>
      </c>
    </row>
    <row r="553" spans="1:15" ht="39" hidden="1" customHeight="1">
      <c r="A553" s="21">
        <v>552</v>
      </c>
      <c r="B553" s="13" t="s">
        <v>1810</v>
      </c>
      <c r="C553" s="22">
        <v>1</v>
      </c>
      <c r="D553" s="14">
        <v>44565</v>
      </c>
      <c r="E553" s="15">
        <v>0.66666666666666663</v>
      </c>
      <c r="F553" s="19" t="s">
        <v>3996</v>
      </c>
      <c r="G553" s="15">
        <v>0.70833333333333337</v>
      </c>
      <c r="H553" s="13" t="s">
        <v>108</v>
      </c>
      <c r="I553" s="16" t="s">
        <v>3337</v>
      </c>
      <c r="J553" s="16" t="s">
        <v>1811</v>
      </c>
      <c r="K553" s="16" t="s">
        <v>13</v>
      </c>
      <c r="L553" s="16" t="s">
        <v>1812</v>
      </c>
      <c r="M553" s="16" t="s">
        <v>1813</v>
      </c>
      <c r="N553" s="13" t="s">
        <v>1814</v>
      </c>
      <c r="O553" s="13" t="str">
        <f>"0236255555"</f>
        <v>0236255555</v>
      </c>
    </row>
    <row r="554" spans="1:15" ht="39" hidden="1" customHeight="1">
      <c r="A554" s="21">
        <v>553</v>
      </c>
      <c r="B554" s="13" t="s">
        <v>1815</v>
      </c>
      <c r="C554" s="22">
        <v>1</v>
      </c>
      <c r="D554" s="14">
        <v>44568</v>
      </c>
      <c r="E554" s="15">
        <v>0.71875</v>
      </c>
      <c r="F554" s="19" t="s">
        <v>3996</v>
      </c>
      <c r="G554" s="15">
        <v>0.76041666666666663</v>
      </c>
      <c r="H554" s="13" t="s">
        <v>110</v>
      </c>
      <c r="I554" s="16" t="s">
        <v>3354</v>
      </c>
      <c r="J554" s="16" t="s">
        <v>206</v>
      </c>
      <c r="K554" s="16" t="s">
        <v>9</v>
      </c>
      <c r="L554" s="16" t="s">
        <v>509</v>
      </c>
      <c r="M554" s="16" t="s">
        <v>208</v>
      </c>
      <c r="N554" s="13" t="s">
        <v>209</v>
      </c>
      <c r="O554" s="13" t="str">
        <f>"0538385000"</f>
        <v>0538385000</v>
      </c>
    </row>
    <row r="555" spans="1:15" ht="39" hidden="1" customHeight="1">
      <c r="A555" s="21">
        <v>554</v>
      </c>
      <c r="B555" s="13" t="s">
        <v>1816</v>
      </c>
      <c r="C555" s="22">
        <v>1</v>
      </c>
      <c r="D555" s="14">
        <v>44572</v>
      </c>
      <c r="E555" s="15">
        <v>0.72916666666666663</v>
      </c>
      <c r="F555" s="19" t="s">
        <v>3996</v>
      </c>
      <c r="G555" s="15">
        <v>0.77083333333333337</v>
      </c>
      <c r="H555" s="13" t="s">
        <v>67</v>
      </c>
      <c r="I555" s="16" t="s">
        <v>3454</v>
      </c>
      <c r="J555" s="16" t="s">
        <v>1595</v>
      </c>
      <c r="K555" s="16" t="s">
        <v>13</v>
      </c>
      <c r="L555" s="16" t="s">
        <v>1817</v>
      </c>
      <c r="M555" s="16" t="s">
        <v>1597</v>
      </c>
      <c r="N555" s="13" t="s">
        <v>1598</v>
      </c>
      <c r="O555" s="13" t="str">
        <f>"0339644019"</f>
        <v>0339644019</v>
      </c>
    </row>
    <row r="556" spans="1:15" ht="39" hidden="1" customHeight="1">
      <c r="A556" s="21">
        <v>555</v>
      </c>
      <c r="B556" s="13" t="s">
        <v>1832</v>
      </c>
      <c r="C556" s="22">
        <v>1</v>
      </c>
      <c r="D556" s="14">
        <v>44573</v>
      </c>
      <c r="E556" s="15">
        <v>0.72916666666666663</v>
      </c>
      <c r="F556" s="19" t="s">
        <v>3996</v>
      </c>
      <c r="G556" s="15">
        <v>0.77083333333333337</v>
      </c>
      <c r="H556" s="13" t="s">
        <v>112</v>
      </c>
      <c r="I556" s="16" t="s">
        <v>3359</v>
      </c>
      <c r="J556" s="16" t="s">
        <v>1833</v>
      </c>
      <c r="K556" s="16" t="s">
        <v>9</v>
      </c>
      <c r="L556" s="16" t="s">
        <v>1834</v>
      </c>
      <c r="M556" s="16" t="s">
        <v>1835</v>
      </c>
      <c r="N556" s="13" t="s">
        <v>1836</v>
      </c>
      <c r="O556" s="13" t="str">
        <f>"0298533516"</f>
        <v>0298533516</v>
      </c>
    </row>
    <row r="557" spans="1:15" ht="39" hidden="1" customHeight="1">
      <c r="A557" s="21">
        <v>556</v>
      </c>
      <c r="B557" s="13" t="s">
        <v>1837</v>
      </c>
      <c r="C557" s="22">
        <v>1</v>
      </c>
      <c r="D557" s="14">
        <v>44574</v>
      </c>
      <c r="E557" s="15">
        <v>0.72916666666666663</v>
      </c>
      <c r="F557" s="19" t="s">
        <v>3996</v>
      </c>
      <c r="G557" s="15">
        <v>0.77083333333333337</v>
      </c>
      <c r="H557" s="13" t="s">
        <v>115</v>
      </c>
      <c r="I557" s="16" t="s">
        <v>3455</v>
      </c>
      <c r="J557" s="16" t="s">
        <v>1838</v>
      </c>
      <c r="K557" s="16" t="s">
        <v>6</v>
      </c>
      <c r="L557" s="16" t="s">
        <v>1839</v>
      </c>
      <c r="M557" s="16" t="s">
        <v>1149</v>
      </c>
      <c r="N557" s="13" t="s">
        <v>250</v>
      </c>
      <c r="O557" s="13" t="str">
        <f>"0728042551"</f>
        <v>0728042551</v>
      </c>
    </row>
    <row r="558" spans="1:15" ht="39" hidden="1" customHeight="1">
      <c r="A558" s="21">
        <v>557</v>
      </c>
      <c r="B558" s="13" t="s">
        <v>1840</v>
      </c>
      <c r="C558" s="22">
        <v>1</v>
      </c>
      <c r="D558" s="14">
        <v>44574</v>
      </c>
      <c r="E558" s="15">
        <v>0.72916666666666663</v>
      </c>
      <c r="F558" s="19" t="s">
        <v>3996</v>
      </c>
      <c r="G558" s="15">
        <v>0.77083333333333337</v>
      </c>
      <c r="H558" s="13" t="s">
        <v>129</v>
      </c>
      <c r="I558" s="16" t="s">
        <v>130</v>
      </c>
      <c r="J558" s="16" t="s">
        <v>131</v>
      </c>
      <c r="K558" s="16" t="s">
        <v>13</v>
      </c>
      <c r="L558" s="16" t="s">
        <v>1841</v>
      </c>
      <c r="M558" s="16" t="s">
        <v>356</v>
      </c>
      <c r="N558" s="13" t="s">
        <v>357</v>
      </c>
      <c r="O558" s="13" t="str">
        <f>"0975467454"</f>
        <v>0975467454</v>
      </c>
    </row>
    <row r="559" spans="1:15" ht="39" hidden="1" customHeight="1">
      <c r="A559" s="21">
        <v>558</v>
      </c>
      <c r="B559" s="13" t="s">
        <v>1842</v>
      </c>
      <c r="C559" s="22">
        <v>1</v>
      </c>
      <c r="D559" s="14">
        <v>44575</v>
      </c>
      <c r="E559" s="15">
        <v>0.72916666666666663</v>
      </c>
      <c r="F559" s="19" t="s">
        <v>3996</v>
      </c>
      <c r="G559" s="15">
        <v>0.77083333333333337</v>
      </c>
      <c r="H559" s="13" t="s">
        <v>1843</v>
      </c>
      <c r="I559" s="16" t="s">
        <v>3457</v>
      </c>
      <c r="J559" s="16" t="s">
        <v>1844</v>
      </c>
      <c r="K559" s="16" t="s">
        <v>13</v>
      </c>
      <c r="L559" s="16" t="s">
        <v>1845</v>
      </c>
      <c r="M559" s="16" t="s">
        <v>1846</v>
      </c>
      <c r="N559" s="13" t="s">
        <v>1847</v>
      </c>
      <c r="O559" s="13" t="str">
        <f>"0899605098"</f>
        <v>0899605098</v>
      </c>
    </row>
    <row r="560" spans="1:15" ht="39" hidden="1" customHeight="1">
      <c r="A560" s="21">
        <v>559</v>
      </c>
      <c r="B560" s="13" t="s">
        <v>1848</v>
      </c>
      <c r="C560" s="22">
        <v>1</v>
      </c>
      <c r="D560" s="14">
        <v>44575</v>
      </c>
      <c r="E560" s="15">
        <v>0.72916666666666663</v>
      </c>
      <c r="F560" s="19" t="s">
        <v>3996</v>
      </c>
      <c r="G560" s="15">
        <v>0.79166666666666663</v>
      </c>
      <c r="H560" s="13" t="s">
        <v>29</v>
      </c>
      <c r="I560" s="16" t="s">
        <v>3447</v>
      </c>
      <c r="J560" s="16" t="s">
        <v>1849</v>
      </c>
      <c r="K560" s="16" t="s">
        <v>6</v>
      </c>
      <c r="L560" s="16" t="s">
        <v>1850</v>
      </c>
      <c r="M560" s="16" t="s">
        <v>1771</v>
      </c>
      <c r="N560" s="13" t="s">
        <v>1772</v>
      </c>
      <c r="O560" s="13" t="str">
        <f>"0526527711"</f>
        <v>0526527711</v>
      </c>
    </row>
    <row r="561" spans="1:15" ht="39" hidden="1" customHeight="1">
      <c r="A561" s="21">
        <v>560</v>
      </c>
      <c r="B561" s="13" t="s">
        <v>2058</v>
      </c>
      <c r="C561" s="22">
        <v>1</v>
      </c>
      <c r="D561" s="14">
        <v>44576</v>
      </c>
      <c r="E561" s="15">
        <v>0.5</v>
      </c>
      <c r="F561" s="19" t="s">
        <v>3996</v>
      </c>
      <c r="G561" s="15">
        <v>0.58333333333333337</v>
      </c>
      <c r="H561" s="13" t="s">
        <v>67</v>
      </c>
      <c r="I561" s="16" t="s">
        <v>3504</v>
      </c>
      <c r="J561" s="16" t="s">
        <v>547</v>
      </c>
      <c r="K561" s="16" t="s">
        <v>6</v>
      </c>
      <c r="L561" s="16" t="s">
        <v>2059</v>
      </c>
      <c r="M561" s="16" t="s">
        <v>2057</v>
      </c>
      <c r="N561" s="13" t="s">
        <v>550</v>
      </c>
      <c r="O561" s="13" t="str">
        <f>"0337624151"</f>
        <v>0337624151</v>
      </c>
    </row>
    <row r="562" spans="1:15" ht="39" hidden="1" customHeight="1">
      <c r="A562" s="21">
        <v>561</v>
      </c>
      <c r="B562" s="13" t="s">
        <v>2055</v>
      </c>
      <c r="C562" s="22">
        <v>1</v>
      </c>
      <c r="D562" s="14">
        <v>44576</v>
      </c>
      <c r="E562" s="15">
        <v>0.41666666666666669</v>
      </c>
      <c r="F562" s="19" t="s">
        <v>3996</v>
      </c>
      <c r="G562" s="15">
        <v>0.5</v>
      </c>
      <c r="H562" s="13" t="s">
        <v>67</v>
      </c>
      <c r="I562" s="16" t="s">
        <v>3504</v>
      </c>
      <c r="J562" s="16" t="s">
        <v>547</v>
      </c>
      <c r="K562" s="16" t="s">
        <v>9</v>
      </c>
      <c r="L562" s="16" t="s">
        <v>2056</v>
      </c>
      <c r="M562" s="16" t="s">
        <v>2057</v>
      </c>
      <c r="N562" s="13" t="s">
        <v>550</v>
      </c>
      <c r="O562" s="13" t="str">
        <f>"0337624151"</f>
        <v>0337624151</v>
      </c>
    </row>
    <row r="563" spans="1:15" ht="39" hidden="1" customHeight="1">
      <c r="A563" s="21">
        <v>562</v>
      </c>
      <c r="B563" s="13" t="s">
        <v>2053</v>
      </c>
      <c r="C563" s="22">
        <v>1</v>
      </c>
      <c r="D563" s="14">
        <v>44579</v>
      </c>
      <c r="E563" s="15">
        <v>0.72916666666666663</v>
      </c>
      <c r="F563" s="19" t="s">
        <v>3996</v>
      </c>
      <c r="G563" s="15">
        <v>0.79166666666666663</v>
      </c>
      <c r="H563" s="13" t="s">
        <v>67</v>
      </c>
      <c r="I563" s="16" t="s">
        <v>3428</v>
      </c>
      <c r="J563" s="16" t="s">
        <v>2054</v>
      </c>
      <c r="K563" s="16" t="s">
        <v>9</v>
      </c>
      <c r="L563" s="16" t="s">
        <v>793</v>
      </c>
      <c r="M563" s="16" t="s">
        <v>1203</v>
      </c>
      <c r="N563" s="13" t="s">
        <v>1204</v>
      </c>
      <c r="O563" s="13" t="str">
        <f>"0425265511"</f>
        <v>0425265511</v>
      </c>
    </row>
    <row r="564" spans="1:15" ht="39" hidden="1" customHeight="1">
      <c r="A564" s="21">
        <v>563</v>
      </c>
      <c r="B564" s="13" t="s">
        <v>1851</v>
      </c>
      <c r="C564" s="22">
        <v>1</v>
      </c>
      <c r="D564" s="14">
        <v>44580</v>
      </c>
      <c r="E564" s="15">
        <v>0.71875</v>
      </c>
      <c r="F564" s="19" t="s">
        <v>3996</v>
      </c>
      <c r="G564" s="15">
        <v>0.76041666666666663</v>
      </c>
      <c r="H564" s="13" t="s">
        <v>110</v>
      </c>
      <c r="I564" s="16" t="s">
        <v>3289</v>
      </c>
      <c r="J564" s="16" t="s">
        <v>757</v>
      </c>
      <c r="K564" s="16" t="s">
        <v>13</v>
      </c>
      <c r="L564" s="16" t="s">
        <v>316</v>
      </c>
      <c r="M564" s="16" t="s">
        <v>1852</v>
      </c>
      <c r="N564" s="13" t="s">
        <v>318</v>
      </c>
      <c r="O564" s="13" t="str">
        <f>"0534352618"</f>
        <v>0534352618</v>
      </c>
    </row>
    <row r="565" spans="1:15" ht="39" hidden="1" customHeight="1">
      <c r="A565" s="21">
        <v>564</v>
      </c>
      <c r="B565" s="13" t="s">
        <v>1853</v>
      </c>
      <c r="C565" s="22">
        <v>1</v>
      </c>
      <c r="D565" s="14">
        <v>44580</v>
      </c>
      <c r="E565" s="15">
        <v>0.58333333333333337</v>
      </c>
      <c r="F565" s="19" t="s">
        <v>3996</v>
      </c>
      <c r="G565" s="15">
        <v>0.625</v>
      </c>
      <c r="H565" s="13" t="s">
        <v>38</v>
      </c>
      <c r="I565" s="16" t="s">
        <v>3394</v>
      </c>
      <c r="J565" s="16" t="s">
        <v>1854</v>
      </c>
      <c r="K565" s="16" t="s">
        <v>13</v>
      </c>
      <c r="L565" s="16" t="s">
        <v>1855</v>
      </c>
      <c r="M565" s="16" t="s">
        <v>1856</v>
      </c>
      <c r="N565" s="13" t="s">
        <v>1857</v>
      </c>
      <c r="O565" s="13" t="str">
        <f>"0727942321"</f>
        <v>0727942321</v>
      </c>
    </row>
    <row r="566" spans="1:15" ht="39" hidden="1" customHeight="1">
      <c r="A566" s="21">
        <v>565</v>
      </c>
      <c r="B566" s="13" t="s">
        <v>1858</v>
      </c>
      <c r="C566" s="22">
        <v>1</v>
      </c>
      <c r="D566" s="14">
        <v>44580</v>
      </c>
      <c r="E566" s="15">
        <v>0.73958333333333337</v>
      </c>
      <c r="F566" s="19" t="s">
        <v>3996</v>
      </c>
      <c r="G566" s="15">
        <v>0.78125</v>
      </c>
      <c r="H566" s="13" t="s">
        <v>1130</v>
      </c>
      <c r="I566" s="16" t="s">
        <v>3322</v>
      </c>
      <c r="J566" s="16" t="s">
        <v>1131</v>
      </c>
      <c r="K566" s="16" t="s">
        <v>13</v>
      </c>
      <c r="L566" s="16" t="s">
        <v>1859</v>
      </c>
      <c r="M566" s="16" t="s">
        <v>1133</v>
      </c>
      <c r="N566" s="13" t="s">
        <v>1134</v>
      </c>
      <c r="O566" s="13" t="str">
        <f>"0992307002"</f>
        <v>0992307002</v>
      </c>
    </row>
    <row r="567" spans="1:15" ht="39" hidden="1" customHeight="1">
      <c r="A567" s="21">
        <v>566</v>
      </c>
      <c r="B567" s="13" t="s">
        <v>1860</v>
      </c>
      <c r="C567" s="22">
        <v>1</v>
      </c>
      <c r="D567" s="14">
        <v>44581</v>
      </c>
      <c r="E567" s="15">
        <v>0.66666666666666663</v>
      </c>
      <c r="F567" s="19" t="s">
        <v>3996</v>
      </c>
      <c r="G567" s="15">
        <v>0.70833333333333337</v>
      </c>
      <c r="H567" s="13" t="s">
        <v>45</v>
      </c>
      <c r="I567" s="16" t="s">
        <v>3396</v>
      </c>
      <c r="J567" s="16" t="s">
        <v>46</v>
      </c>
      <c r="K567" s="16" t="s">
        <v>13</v>
      </c>
      <c r="L567" s="16" t="s">
        <v>1861</v>
      </c>
      <c r="M567" s="16" t="s">
        <v>628</v>
      </c>
      <c r="N567" s="13" t="s">
        <v>49</v>
      </c>
      <c r="O567" s="13" t="str">
        <f>"0824723111"</f>
        <v>0824723111</v>
      </c>
    </row>
    <row r="568" spans="1:15" ht="39" hidden="1" customHeight="1">
      <c r="A568" s="21">
        <v>567</v>
      </c>
      <c r="B568" s="13" t="s">
        <v>2052</v>
      </c>
      <c r="C568" s="22">
        <v>1</v>
      </c>
      <c r="D568" s="14">
        <v>44581</v>
      </c>
      <c r="E568" s="15">
        <v>0.77083333333333337</v>
      </c>
      <c r="F568" s="19" t="s">
        <v>3996</v>
      </c>
      <c r="G568" s="15">
        <v>0.8125</v>
      </c>
      <c r="H568" s="13" t="s">
        <v>67</v>
      </c>
      <c r="I568" s="16" t="s">
        <v>3299</v>
      </c>
      <c r="J568" s="16" t="s">
        <v>1089</v>
      </c>
      <c r="K568" s="16" t="s">
        <v>2060</v>
      </c>
      <c r="L568" s="16" t="s">
        <v>351</v>
      </c>
      <c r="M568" s="16" t="s">
        <v>2157</v>
      </c>
      <c r="N568" s="13" t="s">
        <v>2158</v>
      </c>
      <c r="O568" s="13" t="str">
        <f>"0359233111"</f>
        <v>0359233111</v>
      </c>
    </row>
    <row r="569" spans="1:15" ht="39" hidden="1" customHeight="1">
      <c r="A569" s="21">
        <v>568</v>
      </c>
      <c r="B569" s="13" t="s">
        <v>1862</v>
      </c>
      <c r="C569" s="22">
        <v>1</v>
      </c>
      <c r="D569" s="14">
        <v>44581</v>
      </c>
      <c r="E569" s="15">
        <v>0.75</v>
      </c>
      <c r="F569" s="19" t="s">
        <v>3996</v>
      </c>
      <c r="G569" s="15">
        <v>0.79166666666666663</v>
      </c>
      <c r="H569" s="13" t="s">
        <v>67</v>
      </c>
      <c r="I569" s="16" t="s">
        <v>3341</v>
      </c>
      <c r="J569" s="16" t="s">
        <v>1863</v>
      </c>
      <c r="K569" s="16" t="s">
        <v>6</v>
      </c>
      <c r="L569" s="16" t="s">
        <v>92</v>
      </c>
      <c r="M569" s="16" t="s">
        <v>425</v>
      </c>
      <c r="N569" s="13" t="s">
        <v>426</v>
      </c>
      <c r="O569" s="13" t="str">
        <f>"0338629111"</f>
        <v>0338629111</v>
      </c>
    </row>
    <row r="570" spans="1:15" ht="39" hidden="1" customHeight="1">
      <c r="A570" s="21">
        <v>569</v>
      </c>
      <c r="B570" s="13" t="s">
        <v>1864</v>
      </c>
      <c r="C570" s="22">
        <v>1</v>
      </c>
      <c r="D570" s="14">
        <v>44581</v>
      </c>
      <c r="E570" s="15">
        <v>0.79166666666666663</v>
      </c>
      <c r="F570" s="19" t="s">
        <v>3996</v>
      </c>
      <c r="G570" s="15">
        <v>0.83333333333333337</v>
      </c>
      <c r="H570" s="13" t="s">
        <v>67</v>
      </c>
      <c r="I570" s="16" t="s">
        <v>3431</v>
      </c>
      <c r="J570" s="16" t="s">
        <v>2062</v>
      </c>
      <c r="K570" s="16" t="s">
        <v>9</v>
      </c>
      <c r="L570" s="16" t="s">
        <v>1865</v>
      </c>
      <c r="M570" s="16" t="s">
        <v>1866</v>
      </c>
      <c r="N570" s="13" t="s">
        <v>1867</v>
      </c>
      <c r="O570" s="13" t="str">
        <f>"0352147117"</f>
        <v>0352147117</v>
      </c>
    </row>
    <row r="571" spans="1:15" ht="39" hidden="1" customHeight="1">
      <c r="A571" s="21">
        <v>570</v>
      </c>
      <c r="B571" s="13" t="s">
        <v>1868</v>
      </c>
      <c r="C571" s="22">
        <v>1</v>
      </c>
      <c r="D571" s="14">
        <v>44581</v>
      </c>
      <c r="E571" s="15">
        <v>0.72916666666666663</v>
      </c>
      <c r="F571" s="19" t="s">
        <v>3996</v>
      </c>
      <c r="G571" s="15">
        <v>0.77083333333333337</v>
      </c>
      <c r="H571" s="13" t="s">
        <v>484</v>
      </c>
      <c r="I571" s="16" t="s">
        <v>3458</v>
      </c>
      <c r="J571" s="16" t="s">
        <v>818</v>
      </c>
      <c r="K571" s="16" t="s">
        <v>9</v>
      </c>
      <c r="L571" s="16" t="s">
        <v>819</v>
      </c>
      <c r="M571" s="16" t="s">
        <v>1869</v>
      </c>
      <c r="N571" s="13" t="s">
        <v>1870</v>
      </c>
      <c r="O571" s="13" t="str">
        <f>"0936415111"</f>
        <v>0936415111</v>
      </c>
    </row>
    <row r="572" spans="1:15" ht="39" hidden="1" customHeight="1">
      <c r="A572" s="21">
        <v>571</v>
      </c>
      <c r="B572" s="13" t="s">
        <v>1531</v>
      </c>
      <c r="C572" s="22">
        <v>1</v>
      </c>
      <c r="D572" s="14">
        <v>44582</v>
      </c>
      <c r="E572" s="15">
        <v>0.75</v>
      </c>
      <c r="F572" s="19" t="s">
        <v>3996</v>
      </c>
      <c r="G572" s="15">
        <v>0.79166666666666663</v>
      </c>
      <c r="H572" s="13" t="s">
        <v>5</v>
      </c>
      <c r="I572" s="16" t="s">
        <v>3422</v>
      </c>
      <c r="J572" s="16" t="s">
        <v>1520</v>
      </c>
      <c r="K572" s="16" t="s">
        <v>6</v>
      </c>
      <c r="L572" s="16" t="s">
        <v>1532</v>
      </c>
      <c r="M572" s="16" t="s">
        <v>1522</v>
      </c>
      <c r="N572" s="13" t="s">
        <v>1523</v>
      </c>
      <c r="O572" s="13" t="str">
        <f>"0956241515"</f>
        <v>0956241515</v>
      </c>
    </row>
    <row r="573" spans="1:15" ht="39" hidden="1" customHeight="1">
      <c r="A573" s="21">
        <v>572</v>
      </c>
      <c r="B573" s="13" t="s">
        <v>1871</v>
      </c>
      <c r="C573" s="22">
        <v>1</v>
      </c>
      <c r="D573" s="14">
        <v>44582</v>
      </c>
      <c r="E573" s="15">
        <v>0.73958333333333337</v>
      </c>
      <c r="F573" s="19" t="s">
        <v>3996</v>
      </c>
      <c r="G573" s="15">
        <v>0.80208333333333337</v>
      </c>
      <c r="H573" s="13" t="s">
        <v>137</v>
      </c>
      <c r="I573" s="16" t="s">
        <v>3292</v>
      </c>
      <c r="J573" s="16" t="s">
        <v>1872</v>
      </c>
      <c r="K573" s="16" t="s">
        <v>13</v>
      </c>
      <c r="L573" s="16" t="s">
        <v>1873</v>
      </c>
      <c r="M573" s="16" t="s">
        <v>1874</v>
      </c>
      <c r="N573" s="13" t="s">
        <v>1875</v>
      </c>
      <c r="O573" s="13" t="str">
        <f>"08038871945"</f>
        <v>08038871945</v>
      </c>
    </row>
    <row r="574" spans="1:15" ht="39" hidden="1" customHeight="1">
      <c r="A574" s="21">
        <v>573</v>
      </c>
      <c r="B574" s="13" t="s">
        <v>1876</v>
      </c>
      <c r="C574" s="22">
        <v>1</v>
      </c>
      <c r="D574" s="14">
        <v>44582</v>
      </c>
      <c r="E574" s="15">
        <v>0.70833333333333337</v>
      </c>
      <c r="F574" s="19" t="s">
        <v>3996</v>
      </c>
      <c r="G574" s="15">
        <v>0.75</v>
      </c>
      <c r="H574" s="13" t="s">
        <v>18</v>
      </c>
      <c r="I574" s="16" t="s">
        <v>3500</v>
      </c>
      <c r="J574" s="16" t="s">
        <v>1877</v>
      </c>
      <c r="K574" s="16" t="s">
        <v>6</v>
      </c>
      <c r="L574" s="16" t="s">
        <v>722</v>
      </c>
      <c r="M574" s="16" t="s">
        <v>1878</v>
      </c>
      <c r="N574" s="13" t="s">
        <v>1066</v>
      </c>
      <c r="O574" s="13" t="str">
        <f>"0747545000"</f>
        <v>0747545000</v>
      </c>
    </row>
    <row r="575" spans="1:15" ht="39" hidden="1" customHeight="1">
      <c r="A575" s="21">
        <v>574</v>
      </c>
      <c r="B575" s="13" t="s">
        <v>1879</v>
      </c>
      <c r="C575" s="22">
        <v>1</v>
      </c>
      <c r="D575" s="14">
        <v>44582</v>
      </c>
      <c r="E575" s="15">
        <v>0.72916666666666663</v>
      </c>
      <c r="F575" s="19" t="s">
        <v>3996</v>
      </c>
      <c r="G575" s="15">
        <v>0.77083333333333337</v>
      </c>
      <c r="H575" s="13" t="s">
        <v>117</v>
      </c>
      <c r="I575" s="16" t="s">
        <v>3399</v>
      </c>
      <c r="J575" s="16" t="s">
        <v>1880</v>
      </c>
      <c r="K575" s="16" t="s">
        <v>9</v>
      </c>
      <c r="L575" s="16" t="s">
        <v>415</v>
      </c>
      <c r="M575" s="16" t="s">
        <v>1881</v>
      </c>
      <c r="N575" s="13" t="s">
        <v>1882</v>
      </c>
      <c r="O575" s="13" t="str">
        <f>"0155650101"</f>
        <v>0155650101</v>
      </c>
    </row>
    <row r="576" spans="1:15" ht="39" hidden="1" customHeight="1">
      <c r="A576" s="21">
        <v>575</v>
      </c>
      <c r="B576" s="13" t="s">
        <v>1883</v>
      </c>
      <c r="C576" s="22">
        <v>2</v>
      </c>
      <c r="D576" s="14">
        <v>44583</v>
      </c>
      <c r="E576" s="15">
        <v>0.41666666666666669</v>
      </c>
      <c r="F576" s="19" t="s">
        <v>3996</v>
      </c>
      <c r="G576" s="15">
        <v>0.70833333333333337</v>
      </c>
      <c r="H576" s="13" t="s">
        <v>159</v>
      </c>
      <c r="I576" s="16" t="s">
        <v>3462</v>
      </c>
      <c r="J576" s="16" t="s">
        <v>1884</v>
      </c>
      <c r="K576" s="16" t="s">
        <v>6</v>
      </c>
      <c r="L576" s="16" t="s">
        <v>859</v>
      </c>
      <c r="M576" s="16" t="s">
        <v>1885</v>
      </c>
      <c r="N576" s="13" t="s">
        <v>861</v>
      </c>
      <c r="O576" s="13" t="str">
        <f>"0255243000"</f>
        <v>0255243000</v>
      </c>
    </row>
    <row r="577" spans="1:15" ht="39" hidden="1" customHeight="1">
      <c r="A577" s="21">
        <v>576</v>
      </c>
      <c r="B577" s="13" t="s">
        <v>2051</v>
      </c>
      <c r="C577" s="22">
        <v>1</v>
      </c>
      <c r="D577" s="14">
        <v>44585</v>
      </c>
      <c r="E577" s="15">
        <v>0.72916666666666663</v>
      </c>
      <c r="F577" s="19" t="s">
        <v>3996</v>
      </c>
      <c r="G577" s="15">
        <v>0.77083333333333337</v>
      </c>
      <c r="H577" s="13" t="s">
        <v>282</v>
      </c>
      <c r="I577" s="16" t="s">
        <v>3306</v>
      </c>
      <c r="J577" s="16" t="s">
        <v>1926</v>
      </c>
      <c r="K577" s="16" t="s">
        <v>9</v>
      </c>
      <c r="L577" s="16" t="s">
        <v>832</v>
      </c>
      <c r="M577" s="16" t="s">
        <v>1728</v>
      </c>
      <c r="N577" s="13" t="s">
        <v>680</v>
      </c>
      <c r="O577" s="13" t="str">
        <f>"0227177765"</f>
        <v>0227177765</v>
      </c>
    </row>
    <row r="578" spans="1:15" ht="39" hidden="1" customHeight="1">
      <c r="A578" s="21">
        <v>577</v>
      </c>
      <c r="B578" s="13" t="s">
        <v>1886</v>
      </c>
      <c r="C578" s="22">
        <v>1</v>
      </c>
      <c r="D578" s="14">
        <v>44585</v>
      </c>
      <c r="E578" s="15">
        <v>0.75</v>
      </c>
      <c r="F578" s="19" t="s">
        <v>3996</v>
      </c>
      <c r="G578" s="15">
        <v>0.79166666666666663</v>
      </c>
      <c r="H578" s="13" t="s">
        <v>117</v>
      </c>
      <c r="I578" s="16" t="s">
        <v>3358</v>
      </c>
      <c r="J578" s="16" t="s">
        <v>1887</v>
      </c>
      <c r="K578" s="16" t="s">
        <v>127</v>
      </c>
      <c r="L578" s="16" t="s">
        <v>1888</v>
      </c>
      <c r="M578" s="16" t="s">
        <v>1889</v>
      </c>
      <c r="N578" s="13" t="s">
        <v>1890</v>
      </c>
      <c r="O578" s="13" t="str">
        <f>"0117065958"</f>
        <v>0117065958</v>
      </c>
    </row>
    <row r="579" spans="1:15" ht="39" hidden="1" customHeight="1">
      <c r="A579" s="21">
        <v>578</v>
      </c>
      <c r="B579" s="13" t="s">
        <v>1891</v>
      </c>
      <c r="C579" s="22">
        <v>1</v>
      </c>
      <c r="D579" s="14">
        <v>44586</v>
      </c>
      <c r="E579" s="15">
        <v>0.66666666666666663</v>
      </c>
      <c r="F579" s="19" t="s">
        <v>3996</v>
      </c>
      <c r="G579" s="15">
        <v>0.70833333333333337</v>
      </c>
      <c r="H579" s="13" t="s">
        <v>147</v>
      </c>
      <c r="I579" s="16" t="s">
        <v>3503</v>
      </c>
      <c r="J579" s="16" t="s">
        <v>1892</v>
      </c>
      <c r="K579" s="16" t="s">
        <v>9</v>
      </c>
      <c r="L579" s="16" t="s">
        <v>1893</v>
      </c>
      <c r="M579" s="16" t="s">
        <v>1894</v>
      </c>
      <c r="N579" s="13" t="s">
        <v>1895</v>
      </c>
      <c r="O579" s="13" t="str">
        <f>"0734824521"</f>
        <v>0734824521</v>
      </c>
    </row>
    <row r="580" spans="1:15" ht="39" hidden="1" customHeight="1">
      <c r="A580" s="21">
        <v>579</v>
      </c>
      <c r="B580" s="13" t="s">
        <v>2046</v>
      </c>
      <c r="C580" s="22">
        <v>1</v>
      </c>
      <c r="D580" s="14">
        <v>44586</v>
      </c>
      <c r="E580" s="15">
        <v>0.71875</v>
      </c>
      <c r="F580" s="19" t="s">
        <v>3996</v>
      </c>
      <c r="G580" s="15">
        <v>0.76041666666666663</v>
      </c>
      <c r="H580" s="13" t="s">
        <v>115</v>
      </c>
      <c r="I580" s="16" t="s">
        <v>3295</v>
      </c>
      <c r="J580" s="16" t="s">
        <v>2047</v>
      </c>
      <c r="K580" s="16" t="s">
        <v>9</v>
      </c>
      <c r="L580" s="16" t="s">
        <v>2048</v>
      </c>
      <c r="M580" s="16" t="s">
        <v>2049</v>
      </c>
      <c r="N580" s="13" t="s">
        <v>2050</v>
      </c>
      <c r="O580" s="13" t="str">
        <f>"0664433446"</f>
        <v>0664433446</v>
      </c>
    </row>
    <row r="581" spans="1:15" ht="39" hidden="1" customHeight="1">
      <c r="A581" s="21">
        <v>580</v>
      </c>
      <c r="B581" s="13" t="s">
        <v>2043</v>
      </c>
      <c r="C581" s="22">
        <v>1</v>
      </c>
      <c r="D581" s="14">
        <v>44587</v>
      </c>
      <c r="E581" s="15">
        <v>0.77083333333333337</v>
      </c>
      <c r="F581" s="19" t="s">
        <v>3996</v>
      </c>
      <c r="G581" s="15">
        <v>0.8125</v>
      </c>
      <c r="H581" s="13" t="s">
        <v>102</v>
      </c>
      <c r="I581" s="16" t="s">
        <v>3426</v>
      </c>
      <c r="J581" s="16" t="s">
        <v>839</v>
      </c>
      <c r="K581" s="16" t="s">
        <v>13</v>
      </c>
      <c r="L581" s="16" t="s">
        <v>840</v>
      </c>
      <c r="M581" s="16" t="s">
        <v>841</v>
      </c>
      <c r="N581" s="13" t="s">
        <v>842</v>
      </c>
      <c r="O581" s="13" t="str">
        <f>"0429951511"</f>
        <v>0429951511</v>
      </c>
    </row>
    <row r="582" spans="1:15" ht="39" hidden="1" customHeight="1">
      <c r="A582" s="21">
        <v>581</v>
      </c>
      <c r="B582" s="13" t="s">
        <v>1896</v>
      </c>
      <c r="C582" s="22">
        <v>1</v>
      </c>
      <c r="D582" s="14">
        <v>44587</v>
      </c>
      <c r="E582" s="15">
        <v>0.6875</v>
      </c>
      <c r="F582" s="19" t="s">
        <v>3996</v>
      </c>
      <c r="G582" s="15">
        <v>0.72916666666666663</v>
      </c>
      <c r="H582" s="13" t="s">
        <v>147</v>
      </c>
      <c r="I582" s="16" t="s">
        <v>3318</v>
      </c>
      <c r="J582" s="16" t="s">
        <v>1479</v>
      </c>
      <c r="K582" s="16" t="s">
        <v>13</v>
      </c>
      <c r="L582" s="16" t="s">
        <v>1897</v>
      </c>
      <c r="M582" s="16" t="s">
        <v>1898</v>
      </c>
      <c r="N582" s="13" t="s">
        <v>1899</v>
      </c>
      <c r="O582" s="13" t="str">
        <f>"0734410828"</f>
        <v>0734410828</v>
      </c>
    </row>
    <row r="583" spans="1:15" ht="39" hidden="1" customHeight="1">
      <c r="A583" s="21">
        <v>582</v>
      </c>
      <c r="B583" s="13" t="s">
        <v>2044</v>
      </c>
      <c r="C583" s="22">
        <v>1</v>
      </c>
      <c r="D583" s="14">
        <v>44587</v>
      </c>
      <c r="E583" s="15">
        <v>0.72916666666666663</v>
      </c>
      <c r="F583" s="19" t="s">
        <v>3996</v>
      </c>
      <c r="G583" s="15">
        <v>0.77083333333333337</v>
      </c>
      <c r="H583" s="13" t="s">
        <v>38</v>
      </c>
      <c r="I583" s="16" t="s">
        <v>3406</v>
      </c>
      <c r="J583" s="16" t="s">
        <v>358</v>
      </c>
      <c r="K583" s="16" t="s">
        <v>9</v>
      </c>
      <c r="L583" s="16" t="s">
        <v>2045</v>
      </c>
      <c r="M583" s="16" t="s">
        <v>943</v>
      </c>
      <c r="N583" s="13" t="s">
        <v>944</v>
      </c>
      <c r="O583" s="13" t="str">
        <f>"0798345151"</f>
        <v>0798345151</v>
      </c>
    </row>
    <row r="584" spans="1:15" ht="39" hidden="1" customHeight="1">
      <c r="A584" s="21">
        <v>583</v>
      </c>
      <c r="B584" s="13" t="s">
        <v>1900</v>
      </c>
      <c r="C584" s="22">
        <v>1</v>
      </c>
      <c r="D584" s="14">
        <v>44589</v>
      </c>
      <c r="E584" s="15">
        <v>0.52083333333333337</v>
      </c>
      <c r="F584" s="19" t="s">
        <v>3996</v>
      </c>
      <c r="G584" s="15">
        <v>0.5625</v>
      </c>
      <c r="H584" s="13" t="s">
        <v>67</v>
      </c>
      <c r="I584" s="16" t="s">
        <v>3437</v>
      </c>
      <c r="J584" s="16" t="s">
        <v>1901</v>
      </c>
      <c r="K584" s="16" t="s">
        <v>6</v>
      </c>
      <c r="L584" s="16" t="s">
        <v>1902</v>
      </c>
      <c r="M584" s="16" t="s">
        <v>450</v>
      </c>
      <c r="N584" s="13" t="s">
        <v>451</v>
      </c>
      <c r="O584" s="13" t="str">
        <f>"0334160181"</f>
        <v>0334160181</v>
      </c>
    </row>
    <row r="585" spans="1:15" ht="39" hidden="1" customHeight="1">
      <c r="A585" s="21">
        <v>584</v>
      </c>
      <c r="B585" s="13" t="s">
        <v>2041</v>
      </c>
      <c r="C585" s="22">
        <v>1</v>
      </c>
      <c r="D585" s="14">
        <v>44589</v>
      </c>
      <c r="E585" s="15">
        <v>0.625</v>
      </c>
      <c r="F585" s="19" t="s">
        <v>3996</v>
      </c>
      <c r="G585" s="15">
        <v>0.66666666666666663</v>
      </c>
      <c r="H585" s="13" t="s">
        <v>29</v>
      </c>
      <c r="I585" s="16" t="s">
        <v>3316</v>
      </c>
      <c r="J585" s="16" t="s">
        <v>836</v>
      </c>
      <c r="K585" s="16" t="s">
        <v>9</v>
      </c>
      <c r="L585" s="16" t="s">
        <v>2042</v>
      </c>
      <c r="M585" s="16" t="s">
        <v>31</v>
      </c>
      <c r="N585" s="13" t="s">
        <v>32</v>
      </c>
      <c r="O585" s="13" t="str">
        <f>"0526116261"</f>
        <v>0526116261</v>
      </c>
    </row>
    <row r="586" spans="1:15" ht="39" hidden="1" customHeight="1">
      <c r="A586" s="21">
        <v>585</v>
      </c>
      <c r="B586" s="13" t="s">
        <v>1818</v>
      </c>
      <c r="C586" s="22">
        <v>1</v>
      </c>
      <c r="D586" s="14">
        <v>44592</v>
      </c>
      <c r="E586" s="15">
        <v>0.75</v>
      </c>
      <c r="F586" s="19" t="s">
        <v>3996</v>
      </c>
      <c r="G586" s="15">
        <v>0.79166666666666663</v>
      </c>
      <c r="H586" s="13" t="s">
        <v>34</v>
      </c>
      <c r="I586" s="16" t="s">
        <v>3501</v>
      </c>
      <c r="J586" s="16" t="s">
        <v>2061</v>
      </c>
      <c r="K586" s="16" t="s">
        <v>13</v>
      </c>
      <c r="L586" s="16" t="s">
        <v>1819</v>
      </c>
      <c r="M586" s="16" t="s">
        <v>847</v>
      </c>
      <c r="N586" s="13" t="s">
        <v>848</v>
      </c>
      <c r="O586" s="13" t="str">
        <f>"0457872504"</f>
        <v>0457872504</v>
      </c>
    </row>
    <row r="587" spans="1:15" ht="39" hidden="1" customHeight="1">
      <c r="A587" s="21">
        <v>586</v>
      </c>
      <c r="B587" s="13" t="s">
        <v>2034</v>
      </c>
      <c r="C587" s="22">
        <v>1</v>
      </c>
      <c r="D587" s="14">
        <v>44592</v>
      </c>
      <c r="E587" s="15">
        <v>0.75</v>
      </c>
      <c r="F587" s="19" t="s">
        <v>3996</v>
      </c>
      <c r="G587" s="15">
        <v>0.8125</v>
      </c>
      <c r="H587" s="13" t="s">
        <v>38</v>
      </c>
      <c r="I587" s="16" t="s">
        <v>143</v>
      </c>
      <c r="J587" s="16" t="s">
        <v>572</v>
      </c>
      <c r="K587" s="16" t="s">
        <v>6</v>
      </c>
      <c r="L587" s="16" t="s">
        <v>2035</v>
      </c>
      <c r="M587" s="16" t="s">
        <v>143</v>
      </c>
      <c r="N587" s="13" t="s">
        <v>575</v>
      </c>
      <c r="O587" s="13" t="str">
        <f>"0798345151"</f>
        <v>0798345151</v>
      </c>
    </row>
    <row r="588" spans="1:15" ht="39" hidden="1" customHeight="1">
      <c r="A588" s="21">
        <v>587</v>
      </c>
      <c r="B588" s="13" t="s">
        <v>2036</v>
      </c>
      <c r="C588" s="22">
        <v>1</v>
      </c>
      <c r="D588" s="14">
        <v>44592</v>
      </c>
      <c r="E588" s="15">
        <v>0.75</v>
      </c>
      <c r="F588" s="19" t="s">
        <v>3996</v>
      </c>
      <c r="G588" s="15">
        <v>0.79166666666666663</v>
      </c>
      <c r="H588" s="13" t="s">
        <v>95</v>
      </c>
      <c r="I588" s="16" t="s">
        <v>3348</v>
      </c>
      <c r="J588" s="16" t="s">
        <v>2037</v>
      </c>
      <c r="K588" s="16" t="s">
        <v>13</v>
      </c>
      <c r="L588" s="16" t="s">
        <v>2038</v>
      </c>
      <c r="M588" s="16" t="s">
        <v>2039</v>
      </c>
      <c r="N588" s="13" t="s">
        <v>2040</v>
      </c>
      <c r="O588" s="13" t="str">
        <f>"0756419161"</f>
        <v>0756419161</v>
      </c>
    </row>
    <row r="589" spans="1:15" ht="39" hidden="1" customHeight="1">
      <c r="A589" s="21">
        <v>588</v>
      </c>
      <c r="B589" s="13" t="s">
        <v>2029</v>
      </c>
      <c r="C589" s="22">
        <v>1</v>
      </c>
      <c r="D589" s="14">
        <v>44593</v>
      </c>
      <c r="E589" s="15">
        <v>0.72916666666666663</v>
      </c>
      <c r="F589" s="19" t="s">
        <v>3996</v>
      </c>
      <c r="G589" s="15">
        <v>0.77083333333333337</v>
      </c>
      <c r="H589" s="13" t="s">
        <v>115</v>
      </c>
      <c r="I589" s="16" t="s">
        <v>3502</v>
      </c>
      <c r="J589" s="16" t="s">
        <v>2030</v>
      </c>
      <c r="K589" s="16" t="s">
        <v>9</v>
      </c>
      <c r="L589" s="16" t="s">
        <v>2031</v>
      </c>
      <c r="M589" s="16" t="s">
        <v>2032</v>
      </c>
      <c r="N589" s="13" t="s">
        <v>2033</v>
      </c>
      <c r="O589" s="13" t="str">
        <f>"0663222250"</f>
        <v>0663222250</v>
      </c>
    </row>
    <row r="590" spans="1:15" ht="39" hidden="1" customHeight="1">
      <c r="A590" s="21">
        <v>589</v>
      </c>
      <c r="B590" s="13" t="s">
        <v>1903</v>
      </c>
      <c r="C590" s="22">
        <v>1</v>
      </c>
      <c r="D590" s="14">
        <v>44594</v>
      </c>
      <c r="E590" s="15">
        <v>0.72916666666666663</v>
      </c>
      <c r="F590" s="19" t="s">
        <v>3996</v>
      </c>
      <c r="G590" s="15">
        <v>0.77083333333333337</v>
      </c>
      <c r="H590" s="13" t="s">
        <v>67</v>
      </c>
      <c r="I590" s="16" t="s">
        <v>3384</v>
      </c>
      <c r="J590" s="16" t="s">
        <v>938</v>
      </c>
      <c r="K590" s="16" t="s">
        <v>6</v>
      </c>
      <c r="L590" s="16" t="s">
        <v>1904</v>
      </c>
      <c r="M590" s="16" t="s">
        <v>939</v>
      </c>
      <c r="N590" s="13" t="s">
        <v>940</v>
      </c>
      <c r="O590" s="13" t="str">
        <f>"0339793611"</f>
        <v>0339793611</v>
      </c>
    </row>
    <row r="591" spans="1:15" ht="39" hidden="1" customHeight="1">
      <c r="A591" s="21">
        <v>590</v>
      </c>
      <c r="B591" s="13" t="s">
        <v>2021</v>
      </c>
      <c r="C591" s="22">
        <v>1</v>
      </c>
      <c r="D591" s="14">
        <v>44595</v>
      </c>
      <c r="E591" s="15">
        <v>0.67708333333333337</v>
      </c>
      <c r="F591" s="19" t="s">
        <v>3996</v>
      </c>
      <c r="G591" s="15">
        <v>0.71875</v>
      </c>
      <c r="H591" s="13" t="s">
        <v>29</v>
      </c>
      <c r="I591" s="16" t="s">
        <v>3413</v>
      </c>
      <c r="J591" s="16" t="s">
        <v>2022</v>
      </c>
      <c r="K591" s="16" t="s">
        <v>13</v>
      </c>
      <c r="L591" s="16" t="s">
        <v>2063</v>
      </c>
      <c r="M591" s="16" t="s">
        <v>752</v>
      </c>
      <c r="N591" s="13" t="s">
        <v>753</v>
      </c>
      <c r="O591" s="13" t="str">
        <f>"0529511111"</f>
        <v>0529511111</v>
      </c>
    </row>
    <row r="592" spans="1:15" ht="39" hidden="1" customHeight="1">
      <c r="A592" s="21">
        <v>591</v>
      </c>
      <c r="B592" s="13" t="s">
        <v>2023</v>
      </c>
      <c r="C592" s="22">
        <v>1</v>
      </c>
      <c r="D592" s="14">
        <v>44595</v>
      </c>
      <c r="E592" s="15">
        <v>0.71875</v>
      </c>
      <c r="F592" s="19" t="s">
        <v>3996</v>
      </c>
      <c r="G592" s="15">
        <v>0.76041666666666663</v>
      </c>
      <c r="H592" s="13" t="s">
        <v>67</v>
      </c>
      <c r="I592" s="16" t="s">
        <v>3430</v>
      </c>
      <c r="J592" s="16" t="s">
        <v>1136</v>
      </c>
      <c r="K592" s="16" t="s">
        <v>9</v>
      </c>
      <c r="L592" s="16" t="s">
        <v>2024</v>
      </c>
      <c r="M592" s="16" t="s">
        <v>1138</v>
      </c>
      <c r="N592" s="13" t="s">
        <v>1139</v>
      </c>
      <c r="O592" s="13" t="str">
        <f>"0424611535"</f>
        <v>0424611535</v>
      </c>
    </row>
    <row r="593" spans="1:15" ht="39" hidden="1" customHeight="1">
      <c r="A593" s="21">
        <v>592</v>
      </c>
      <c r="B593" s="13" t="s">
        <v>2025</v>
      </c>
      <c r="C593" s="22">
        <v>1</v>
      </c>
      <c r="D593" s="14">
        <v>44595</v>
      </c>
      <c r="E593" s="15">
        <v>0.72916666666666663</v>
      </c>
      <c r="F593" s="19" t="s">
        <v>3996</v>
      </c>
      <c r="G593" s="15">
        <v>0.77083333333333337</v>
      </c>
      <c r="H593" s="13" t="s">
        <v>42</v>
      </c>
      <c r="I593" s="16" t="s">
        <v>3302</v>
      </c>
      <c r="J593" s="16" t="s">
        <v>43</v>
      </c>
      <c r="K593" s="16" t="s">
        <v>13</v>
      </c>
      <c r="L593" s="16" t="s">
        <v>2026</v>
      </c>
      <c r="M593" s="16" t="s">
        <v>2027</v>
      </c>
      <c r="N593" s="13" t="s">
        <v>2028</v>
      </c>
      <c r="O593" s="13" t="str">
        <f>"0952242171"</f>
        <v>0952242171</v>
      </c>
    </row>
    <row r="594" spans="1:15" ht="49.5" hidden="1" customHeight="1">
      <c r="A594" s="21">
        <v>593</v>
      </c>
      <c r="B594" s="13" t="s">
        <v>2013</v>
      </c>
      <c r="C594" s="22">
        <v>1</v>
      </c>
      <c r="D594" s="14">
        <v>44596</v>
      </c>
      <c r="E594" s="15">
        <v>0.5625</v>
      </c>
      <c r="F594" s="19" t="s">
        <v>3996</v>
      </c>
      <c r="G594" s="15">
        <v>0.60416666666666663</v>
      </c>
      <c r="H594" s="13" t="s">
        <v>115</v>
      </c>
      <c r="I594" s="16" t="s">
        <v>3401</v>
      </c>
      <c r="J594" s="16" t="s">
        <v>2014</v>
      </c>
      <c r="K594" s="16" t="s">
        <v>13</v>
      </c>
      <c r="L594" s="16" t="s">
        <v>2015</v>
      </c>
      <c r="M594" s="16" t="s">
        <v>2016</v>
      </c>
      <c r="N594" s="13" t="s">
        <v>396</v>
      </c>
      <c r="O594" s="13" t="str">
        <f>"0668651211"</f>
        <v>0668651211</v>
      </c>
    </row>
    <row r="595" spans="1:15" ht="39" hidden="1" customHeight="1">
      <c r="A595" s="21">
        <v>594</v>
      </c>
      <c r="B595" s="13" t="s">
        <v>1905</v>
      </c>
      <c r="C595" s="22">
        <v>1</v>
      </c>
      <c r="D595" s="14">
        <v>44599</v>
      </c>
      <c r="E595" s="15">
        <v>0.75</v>
      </c>
      <c r="F595" s="19" t="s">
        <v>3996</v>
      </c>
      <c r="G595" s="15">
        <v>0.79166666666666663</v>
      </c>
      <c r="H595" s="13" t="s">
        <v>484</v>
      </c>
      <c r="I595" s="16" t="s">
        <v>3330</v>
      </c>
      <c r="J595" s="16" t="s">
        <v>1379</v>
      </c>
      <c r="K595" s="16" t="s">
        <v>13</v>
      </c>
      <c r="L595" s="16" t="s">
        <v>1906</v>
      </c>
      <c r="M595" s="16" t="s">
        <v>1381</v>
      </c>
      <c r="N595" s="13" t="s">
        <v>1382</v>
      </c>
      <c r="O595" s="13" t="str">
        <f>"0944531061"</f>
        <v>0944531061</v>
      </c>
    </row>
    <row r="596" spans="1:15" ht="39" hidden="1" customHeight="1">
      <c r="A596" s="21">
        <v>595</v>
      </c>
      <c r="B596" s="13" t="s">
        <v>2012</v>
      </c>
      <c r="C596" s="22">
        <v>1</v>
      </c>
      <c r="D596" s="14">
        <v>44599</v>
      </c>
      <c r="E596" s="15">
        <v>0.72916666666666663</v>
      </c>
      <c r="F596" s="19" t="s">
        <v>3996</v>
      </c>
      <c r="G596" s="15">
        <v>0.77083333333333337</v>
      </c>
      <c r="H596" s="13" t="s">
        <v>115</v>
      </c>
      <c r="I596" s="16" t="s">
        <v>3345</v>
      </c>
      <c r="J596" s="16" t="s">
        <v>1546</v>
      </c>
      <c r="K596" s="16" t="s">
        <v>6</v>
      </c>
      <c r="L596" s="16" t="s">
        <v>722</v>
      </c>
      <c r="M596" s="16" t="s">
        <v>1547</v>
      </c>
      <c r="N596" s="13" t="s">
        <v>1548</v>
      </c>
      <c r="O596" s="13" t="str">
        <f>"0669293604"</f>
        <v>0669293604</v>
      </c>
    </row>
    <row r="597" spans="1:15" ht="39" hidden="1" customHeight="1">
      <c r="A597" s="21">
        <v>596</v>
      </c>
      <c r="B597" s="13" t="s">
        <v>1907</v>
      </c>
      <c r="C597" s="22">
        <v>1</v>
      </c>
      <c r="D597" s="14">
        <v>44600</v>
      </c>
      <c r="E597" s="15">
        <v>0.66666666666666663</v>
      </c>
      <c r="F597" s="19" t="s">
        <v>3996</v>
      </c>
      <c r="G597" s="15">
        <v>0.70833333333333337</v>
      </c>
      <c r="H597" s="13" t="s">
        <v>34</v>
      </c>
      <c r="I597" s="16" t="s">
        <v>3288</v>
      </c>
      <c r="J597" s="16" t="s">
        <v>211</v>
      </c>
      <c r="K597" s="16" t="s">
        <v>13</v>
      </c>
      <c r="L597" s="16" t="s">
        <v>212</v>
      </c>
      <c r="M597" s="16" t="s">
        <v>213</v>
      </c>
      <c r="N597" s="13" t="s">
        <v>214</v>
      </c>
      <c r="O597" s="13" t="str">
        <f>"0448443471"</f>
        <v>0448443471</v>
      </c>
    </row>
    <row r="598" spans="1:15" ht="39" hidden="1" customHeight="1">
      <c r="A598" s="21">
        <v>597</v>
      </c>
      <c r="B598" s="13" t="s">
        <v>2008</v>
      </c>
      <c r="C598" s="22">
        <v>1</v>
      </c>
      <c r="D598" s="14">
        <v>44601</v>
      </c>
      <c r="E598" s="15">
        <v>0.71875</v>
      </c>
      <c r="F598" s="19" t="s">
        <v>3996</v>
      </c>
      <c r="G598" s="15">
        <v>0.76041666666666663</v>
      </c>
      <c r="H598" s="13" t="s">
        <v>110</v>
      </c>
      <c r="I598" s="16" t="s">
        <v>3289</v>
      </c>
      <c r="J598" s="16" t="s">
        <v>2009</v>
      </c>
      <c r="K598" s="16" t="s">
        <v>9</v>
      </c>
      <c r="L598" s="16" t="s">
        <v>181</v>
      </c>
      <c r="M598" s="16" t="s">
        <v>317</v>
      </c>
      <c r="N598" s="13" t="s">
        <v>446</v>
      </c>
      <c r="O598" s="13" t="str">
        <f>"0534352618"</f>
        <v>0534352618</v>
      </c>
    </row>
    <row r="599" spans="1:15" ht="39" hidden="1" customHeight="1">
      <c r="A599" s="21">
        <v>598</v>
      </c>
      <c r="B599" s="13" t="s">
        <v>2010</v>
      </c>
      <c r="C599" s="22">
        <v>1</v>
      </c>
      <c r="D599" s="14">
        <v>44601</v>
      </c>
      <c r="E599" s="15">
        <v>0.70833333333333337</v>
      </c>
      <c r="F599" s="19" t="s">
        <v>3996</v>
      </c>
      <c r="G599" s="15">
        <v>0.75</v>
      </c>
      <c r="H599" s="13" t="s">
        <v>110</v>
      </c>
      <c r="I599" s="16" t="s">
        <v>3334</v>
      </c>
      <c r="J599" s="16" t="s">
        <v>1390</v>
      </c>
      <c r="K599" s="16" t="s">
        <v>9</v>
      </c>
      <c r="L599" s="16" t="s">
        <v>1997</v>
      </c>
      <c r="M599" s="16" t="s">
        <v>1392</v>
      </c>
      <c r="N599" s="13" t="s">
        <v>1393</v>
      </c>
      <c r="O599" s="13" t="str">
        <f>"0545521131"</f>
        <v>0545521131</v>
      </c>
    </row>
    <row r="600" spans="1:15" ht="39" hidden="1" customHeight="1">
      <c r="A600" s="21">
        <v>599</v>
      </c>
      <c r="B600" s="13" t="s">
        <v>2011</v>
      </c>
      <c r="C600" s="22">
        <v>1</v>
      </c>
      <c r="D600" s="14">
        <v>44601</v>
      </c>
      <c r="E600" s="15">
        <v>0.66666666666666663</v>
      </c>
      <c r="F600" s="19" t="s">
        <v>3996</v>
      </c>
      <c r="G600" s="15">
        <v>0.70833333333333337</v>
      </c>
      <c r="H600" s="13" t="s">
        <v>34</v>
      </c>
      <c r="I600" s="16" t="s">
        <v>3288</v>
      </c>
      <c r="J600" s="16" t="s">
        <v>211</v>
      </c>
      <c r="K600" s="16" t="s">
        <v>9</v>
      </c>
      <c r="L600" s="16" t="s">
        <v>259</v>
      </c>
      <c r="M600" s="16" t="s">
        <v>260</v>
      </c>
      <c r="N600" s="13" t="s">
        <v>261</v>
      </c>
      <c r="O600" s="13" t="str">
        <f>"0448443492"</f>
        <v>0448443492</v>
      </c>
    </row>
    <row r="601" spans="1:15" ht="39" hidden="1" customHeight="1">
      <c r="A601" s="21">
        <v>600</v>
      </c>
      <c r="B601" s="13" t="s">
        <v>2003</v>
      </c>
      <c r="C601" s="22">
        <v>1</v>
      </c>
      <c r="D601" s="14">
        <v>44602</v>
      </c>
      <c r="E601" s="15">
        <v>0.66666666666666663</v>
      </c>
      <c r="F601" s="19" t="s">
        <v>3996</v>
      </c>
      <c r="G601" s="15">
        <v>0.70833333333333337</v>
      </c>
      <c r="H601" s="13" t="s">
        <v>29</v>
      </c>
      <c r="I601" s="16" t="s">
        <v>3499</v>
      </c>
      <c r="J601" s="16" t="s">
        <v>2004</v>
      </c>
      <c r="K601" s="16" t="s">
        <v>13</v>
      </c>
      <c r="L601" s="16" t="s">
        <v>2005</v>
      </c>
      <c r="M601" s="16" t="s">
        <v>2160</v>
      </c>
      <c r="N601" s="13" t="s">
        <v>2161</v>
      </c>
      <c r="O601" s="13" t="str">
        <f>"0526917151"</f>
        <v>0526917151</v>
      </c>
    </row>
    <row r="602" spans="1:15" ht="39" hidden="1" customHeight="1">
      <c r="A602" s="21">
        <v>601</v>
      </c>
      <c r="B602" s="13" t="s">
        <v>2006</v>
      </c>
      <c r="C602" s="22">
        <v>1</v>
      </c>
      <c r="D602" s="14">
        <v>44602</v>
      </c>
      <c r="E602" s="15">
        <v>0.625</v>
      </c>
      <c r="F602" s="19" t="s">
        <v>3996</v>
      </c>
      <c r="G602" s="15">
        <v>0.66666666666666663</v>
      </c>
      <c r="H602" s="13" t="s">
        <v>67</v>
      </c>
      <c r="I602" s="16" t="s">
        <v>3400</v>
      </c>
      <c r="J602" s="16" t="s">
        <v>893</v>
      </c>
      <c r="K602" s="16" t="s">
        <v>9</v>
      </c>
      <c r="L602" s="16" t="s">
        <v>2007</v>
      </c>
      <c r="M602" s="16" t="s">
        <v>895</v>
      </c>
      <c r="N602" s="13" t="s">
        <v>896</v>
      </c>
      <c r="O602" s="13" t="str">
        <f>"0334110151"</f>
        <v>0334110151</v>
      </c>
    </row>
    <row r="603" spans="1:15" ht="39" hidden="1" customHeight="1">
      <c r="A603" s="21">
        <v>602</v>
      </c>
      <c r="B603" s="13" t="s">
        <v>1996</v>
      </c>
      <c r="C603" s="22">
        <v>1</v>
      </c>
      <c r="D603" s="14">
        <v>44606</v>
      </c>
      <c r="E603" s="15">
        <v>0.70833333333333337</v>
      </c>
      <c r="F603" s="19" t="s">
        <v>3996</v>
      </c>
      <c r="G603" s="15">
        <v>0.75</v>
      </c>
      <c r="H603" s="13" t="s">
        <v>110</v>
      </c>
      <c r="I603" s="16" t="s">
        <v>3334</v>
      </c>
      <c r="J603" s="16" t="s">
        <v>1390</v>
      </c>
      <c r="K603" s="16" t="s">
        <v>9</v>
      </c>
      <c r="L603" s="16" t="s">
        <v>1997</v>
      </c>
      <c r="M603" s="16" t="s">
        <v>1392</v>
      </c>
      <c r="N603" s="13" t="s">
        <v>1393</v>
      </c>
      <c r="O603" s="13" t="str">
        <f>"0545521131"</f>
        <v>0545521131</v>
      </c>
    </row>
    <row r="604" spans="1:15" ht="39" hidden="1" customHeight="1">
      <c r="A604" s="21">
        <v>603</v>
      </c>
      <c r="B604" s="13" t="s">
        <v>1998</v>
      </c>
      <c r="C604" s="22">
        <v>1</v>
      </c>
      <c r="D604" s="14">
        <v>44606</v>
      </c>
      <c r="E604" s="15">
        <v>0.70833333333333337</v>
      </c>
      <c r="F604" s="19" t="s">
        <v>3996</v>
      </c>
      <c r="G604" s="15">
        <v>0.75</v>
      </c>
      <c r="H604" s="13" t="s">
        <v>67</v>
      </c>
      <c r="I604" s="16" t="s">
        <v>3335</v>
      </c>
      <c r="J604" s="16" t="s">
        <v>1999</v>
      </c>
      <c r="K604" s="16" t="s">
        <v>9</v>
      </c>
      <c r="L604" s="16" t="s">
        <v>2000</v>
      </c>
      <c r="M604" s="16" t="s">
        <v>2001</v>
      </c>
      <c r="N604" s="13" t="s">
        <v>2002</v>
      </c>
      <c r="O604" s="13" t="str">
        <f>"0355502436"</f>
        <v>0355502436</v>
      </c>
    </row>
    <row r="605" spans="1:15" ht="39" hidden="1" customHeight="1">
      <c r="A605" s="21">
        <v>604</v>
      </c>
      <c r="B605" s="13" t="s">
        <v>1533</v>
      </c>
      <c r="C605" s="22">
        <v>1</v>
      </c>
      <c r="D605" s="14">
        <v>44607</v>
      </c>
      <c r="E605" s="15">
        <v>0.75</v>
      </c>
      <c r="F605" s="19" t="s">
        <v>3996</v>
      </c>
      <c r="G605" s="15">
        <v>0.79166666666666663</v>
      </c>
      <c r="H605" s="13" t="s">
        <v>25</v>
      </c>
      <c r="I605" s="16" t="s">
        <v>3294</v>
      </c>
      <c r="J605" s="16" t="s">
        <v>434</v>
      </c>
      <c r="K605" s="16" t="s">
        <v>6</v>
      </c>
      <c r="L605" s="16" t="s">
        <v>435</v>
      </c>
      <c r="M605" s="16" t="s">
        <v>173</v>
      </c>
      <c r="N605" s="13" t="s">
        <v>174</v>
      </c>
      <c r="O605" s="13" t="str">
        <f>"0470922211"</f>
        <v>0470922211</v>
      </c>
    </row>
    <row r="606" spans="1:15" ht="39" hidden="1" customHeight="1">
      <c r="A606" s="21">
        <v>605</v>
      </c>
      <c r="B606" s="13" t="s">
        <v>1534</v>
      </c>
      <c r="C606" s="22">
        <v>1</v>
      </c>
      <c r="D606" s="14">
        <v>44607</v>
      </c>
      <c r="E606" s="15">
        <v>0.54166666666666663</v>
      </c>
      <c r="F606" s="19" t="s">
        <v>3996</v>
      </c>
      <c r="G606" s="15">
        <v>0.58333333333333337</v>
      </c>
      <c r="H606" s="13" t="s">
        <v>25</v>
      </c>
      <c r="I606" s="16" t="s">
        <v>3294</v>
      </c>
      <c r="J606" s="16" t="s">
        <v>434</v>
      </c>
      <c r="K606" s="16" t="s">
        <v>6</v>
      </c>
      <c r="L606" s="16" t="s">
        <v>435</v>
      </c>
      <c r="M606" s="16" t="s">
        <v>173</v>
      </c>
      <c r="N606" s="13" t="s">
        <v>174</v>
      </c>
      <c r="O606" s="13" t="str">
        <f>"0470922211"</f>
        <v>0470922211</v>
      </c>
    </row>
    <row r="607" spans="1:15" ht="39" hidden="1" customHeight="1">
      <c r="A607" s="21">
        <v>606</v>
      </c>
      <c r="B607" s="13" t="s">
        <v>1994</v>
      </c>
      <c r="C607" s="22">
        <v>1</v>
      </c>
      <c r="D607" s="14">
        <v>44607</v>
      </c>
      <c r="E607" s="15">
        <v>0.72916666666666663</v>
      </c>
      <c r="F607" s="19" t="s">
        <v>3996</v>
      </c>
      <c r="G607" s="15">
        <v>0.77083333333333337</v>
      </c>
      <c r="H607" s="13" t="s">
        <v>484</v>
      </c>
      <c r="I607" s="16" t="s">
        <v>3378</v>
      </c>
      <c r="J607" s="16" t="s">
        <v>2159</v>
      </c>
      <c r="K607" s="16" t="s">
        <v>6</v>
      </c>
      <c r="L607" s="16" t="s">
        <v>1995</v>
      </c>
      <c r="M607" s="16" t="s">
        <v>1318</v>
      </c>
      <c r="N607" s="13" t="s">
        <v>1319</v>
      </c>
      <c r="O607" s="13" t="str">
        <f>"0948298904"</f>
        <v>0948298904</v>
      </c>
    </row>
    <row r="608" spans="1:15" ht="39" hidden="1" customHeight="1">
      <c r="A608" s="21">
        <v>607</v>
      </c>
      <c r="B608" s="13" t="s">
        <v>1908</v>
      </c>
      <c r="C608" s="22">
        <v>1</v>
      </c>
      <c r="D608" s="14">
        <v>44608</v>
      </c>
      <c r="E608" s="15">
        <v>0.79166666666666663</v>
      </c>
      <c r="F608" s="19" t="s">
        <v>3996</v>
      </c>
      <c r="G608" s="15">
        <v>0.83333333333333337</v>
      </c>
      <c r="H608" s="13" t="s">
        <v>67</v>
      </c>
      <c r="I608" s="16" t="s">
        <v>3299</v>
      </c>
      <c r="J608" s="16" t="s">
        <v>1089</v>
      </c>
      <c r="K608" s="16" t="s">
        <v>9</v>
      </c>
      <c r="L608" s="16" t="s">
        <v>1909</v>
      </c>
      <c r="M608" s="16" t="s">
        <v>2157</v>
      </c>
      <c r="N608" s="13" t="s">
        <v>2158</v>
      </c>
      <c r="O608" s="13" t="str">
        <f>"0359233111"</f>
        <v>0359233111</v>
      </c>
    </row>
    <row r="609" spans="1:15" ht="39" hidden="1" customHeight="1">
      <c r="A609" s="21">
        <v>608</v>
      </c>
      <c r="B609" s="13" t="s">
        <v>1989</v>
      </c>
      <c r="C609" s="22">
        <v>1</v>
      </c>
      <c r="D609" s="14">
        <v>44608</v>
      </c>
      <c r="E609" s="15">
        <v>0.70833333333333337</v>
      </c>
      <c r="F609" s="19" t="s">
        <v>3996</v>
      </c>
      <c r="G609" s="15">
        <v>0.75</v>
      </c>
      <c r="H609" s="13" t="s">
        <v>29</v>
      </c>
      <c r="I609" s="16" t="s">
        <v>3349</v>
      </c>
      <c r="J609" s="16" t="s">
        <v>33</v>
      </c>
      <c r="K609" s="16" t="s">
        <v>9</v>
      </c>
      <c r="L609" s="16" t="s">
        <v>814</v>
      </c>
      <c r="M609" s="16" t="s">
        <v>1990</v>
      </c>
      <c r="N609" s="13" t="s">
        <v>1991</v>
      </c>
      <c r="O609" s="13" t="str">
        <f>"0562430523"</f>
        <v>0562430523</v>
      </c>
    </row>
    <row r="610" spans="1:15" ht="39" hidden="1" customHeight="1">
      <c r="A610" s="21">
        <v>609</v>
      </c>
      <c r="B610" s="13" t="s">
        <v>1992</v>
      </c>
      <c r="C610" s="22">
        <v>1</v>
      </c>
      <c r="D610" s="14">
        <v>44608</v>
      </c>
      <c r="E610" s="15">
        <v>0.72916666666666663</v>
      </c>
      <c r="F610" s="19" t="s">
        <v>3996</v>
      </c>
      <c r="G610" s="15">
        <v>0.77083333333333337</v>
      </c>
      <c r="H610" s="13" t="s">
        <v>484</v>
      </c>
      <c r="I610" s="16" t="s">
        <v>3458</v>
      </c>
      <c r="J610" s="16" t="s">
        <v>818</v>
      </c>
      <c r="K610" s="16" t="s">
        <v>6</v>
      </c>
      <c r="L610" s="16" t="s">
        <v>873</v>
      </c>
      <c r="M610" s="16" t="s">
        <v>1869</v>
      </c>
      <c r="N610" s="13" t="s">
        <v>1870</v>
      </c>
      <c r="O610" s="13" t="str">
        <f>"0936415111"</f>
        <v>0936415111</v>
      </c>
    </row>
    <row r="611" spans="1:15" ht="39" hidden="1" customHeight="1">
      <c r="A611" s="21">
        <v>610</v>
      </c>
      <c r="B611" s="13" t="s">
        <v>1993</v>
      </c>
      <c r="C611" s="22">
        <v>1</v>
      </c>
      <c r="D611" s="14">
        <v>44608</v>
      </c>
      <c r="E611" s="15">
        <v>0.67708333333333337</v>
      </c>
      <c r="F611" s="19" t="s">
        <v>3996</v>
      </c>
      <c r="G611" s="15">
        <v>0.71875</v>
      </c>
      <c r="H611" s="13" t="s">
        <v>29</v>
      </c>
      <c r="I611" s="16" t="s">
        <v>3413</v>
      </c>
      <c r="J611" s="16" t="s">
        <v>1987</v>
      </c>
      <c r="K611" s="16" t="s">
        <v>9</v>
      </c>
      <c r="L611" s="16" t="s">
        <v>2066</v>
      </c>
      <c r="M611" s="16" t="s">
        <v>752</v>
      </c>
      <c r="N611" s="13" t="s">
        <v>753</v>
      </c>
      <c r="O611" s="13" t="str">
        <f>"0529511111"</f>
        <v>0529511111</v>
      </c>
    </row>
    <row r="612" spans="1:15" ht="39" hidden="1" customHeight="1">
      <c r="A612" s="21">
        <v>611</v>
      </c>
      <c r="B612" s="13" t="s">
        <v>1982</v>
      </c>
      <c r="C612" s="22">
        <v>1</v>
      </c>
      <c r="D612" s="14">
        <v>44609</v>
      </c>
      <c r="E612" s="15">
        <v>0.75</v>
      </c>
      <c r="F612" s="19" t="s">
        <v>3996</v>
      </c>
      <c r="G612" s="15">
        <v>0.79166666666666663</v>
      </c>
      <c r="H612" s="13" t="s">
        <v>25</v>
      </c>
      <c r="I612" s="16" t="s">
        <v>3309</v>
      </c>
      <c r="J612" s="16" t="s">
        <v>1983</v>
      </c>
      <c r="K612" s="16" t="s">
        <v>13</v>
      </c>
      <c r="L612" s="16" t="s">
        <v>741</v>
      </c>
      <c r="M612" s="16" t="s">
        <v>1984</v>
      </c>
      <c r="N612" s="13" t="s">
        <v>1985</v>
      </c>
      <c r="O612" s="13" t="str">
        <f>"09065401828"</f>
        <v>09065401828</v>
      </c>
    </row>
    <row r="613" spans="1:15" ht="39" hidden="1" customHeight="1">
      <c r="A613" s="21">
        <v>612</v>
      </c>
      <c r="B613" s="13" t="s">
        <v>1986</v>
      </c>
      <c r="C613" s="22">
        <v>1</v>
      </c>
      <c r="D613" s="14">
        <v>44609</v>
      </c>
      <c r="E613" s="15">
        <v>0.6875</v>
      </c>
      <c r="F613" s="19" t="s">
        <v>3996</v>
      </c>
      <c r="G613" s="15">
        <v>0.72916666666666663</v>
      </c>
      <c r="H613" s="13" t="s">
        <v>29</v>
      </c>
      <c r="I613" s="16" t="s">
        <v>3413</v>
      </c>
      <c r="J613" s="16" t="s">
        <v>1987</v>
      </c>
      <c r="K613" s="16" t="s">
        <v>6</v>
      </c>
      <c r="L613" s="16" t="s">
        <v>2064</v>
      </c>
      <c r="M613" s="16" t="s">
        <v>752</v>
      </c>
      <c r="N613" s="13" t="s">
        <v>753</v>
      </c>
      <c r="O613" s="13" t="str">
        <f>"0529511111"</f>
        <v>0529511111</v>
      </c>
    </row>
    <row r="614" spans="1:15" ht="39" hidden="1" customHeight="1">
      <c r="A614" s="21">
        <v>613</v>
      </c>
      <c r="B614" s="13" t="s">
        <v>1988</v>
      </c>
      <c r="C614" s="22">
        <v>1</v>
      </c>
      <c r="D614" s="14">
        <v>44609</v>
      </c>
      <c r="E614" s="15">
        <v>0.72916666666666663</v>
      </c>
      <c r="F614" s="19" t="s">
        <v>3996</v>
      </c>
      <c r="G614" s="15">
        <v>0.77083333333333337</v>
      </c>
      <c r="H614" s="13" t="s">
        <v>29</v>
      </c>
      <c r="I614" s="16" t="s">
        <v>3402</v>
      </c>
      <c r="J614" s="16" t="s">
        <v>511</v>
      </c>
      <c r="K614" s="16" t="s">
        <v>13</v>
      </c>
      <c r="L614" s="16" t="s">
        <v>333</v>
      </c>
      <c r="M614" s="16" t="s">
        <v>1072</v>
      </c>
      <c r="N614" s="13" t="s">
        <v>886</v>
      </c>
      <c r="O614" s="13" t="str">
        <f>"0532336111"</f>
        <v>0532336111</v>
      </c>
    </row>
    <row r="615" spans="1:15" ht="39" hidden="1" customHeight="1">
      <c r="A615" s="21">
        <v>614</v>
      </c>
      <c r="B615" s="13" t="s">
        <v>1967</v>
      </c>
      <c r="C615" s="22">
        <v>1</v>
      </c>
      <c r="D615" s="14">
        <v>44610</v>
      </c>
      <c r="E615" s="15">
        <v>0.72916666666666663</v>
      </c>
      <c r="F615" s="19" t="s">
        <v>3996</v>
      </c>
      <c r="G615" s="15">
        <v>0.77083333333333337</v>
      </c>
      <c r="H615" s="13" t="s">
        <v>137</v>
      </c>
      <c r="I615" s="16" t="s">
        <v>3405</v>
      </c>
      <c r="J615" s="16" t="s">
        <v>1216</v>
      </c>
      <c r="K615" s="16" t="s">
        <v>9</v>
      </c>
      <c r="L615" s="16" t="s">
        <v>181</v>
      </c>
      <c r="M615" s="16" t="s">
        <v>1217</v>
      </c>
      <c r="N615" s="13" t="s">
        <v>1968</v>
      </c>
      <c r="O615" s="13" t="str">
        <f>"0862252111"</f>
        <v>0862252111</v>
      </c>
    </row>
    <row r="616" spans="1:15" ht="39" hidden="1" customHeight="1">
      <c r="A616" s="21">
        <v>615</v>
      </c>
      <c r="B616" s="13" t="s">
        <v>1969</v>
      </c>
      <c r="C616" s="22">
        <v>1</v>
      </c>
      <c r="D616" s="14">
        <v>44610</v>
      </c>
      <c r="E616" s="15">
        <v>0.75</v>
      </c>
      <c r="F616" s="19" t="s">
        <v>3996</v>
      </c>
      <c r="G616" s="15">
        <v>0.8125</v>
      </c>
      <c r="H616" s="13" t="s">
        <v>11</v>
      </c>
      <c r="I616" s="16" t="s">
        <v>3485</v>
      </c>
      <c r="J616" s="16" t="s">
        <v>1970</v>
      </c>
      <c r="K616" s="16" t="s">
        <v>9</v>
      </c>
      <c r="L616" s="16" t="s">
        <v>1971</v>
      </c>
      <c r="M616" s="16" t="s">
        <v>1972</v>
      </c>
      <c r="N616" s="13" t="s">
        <v>1973</v>
      </c>
      <c r="O616" s="13" t="str">
        <f>"0286225241"</f>
        <v>0286225241</v>
      </c>
    </row>
    <row r="617" spans="1:15" ht="39" hidden="1" customHeight="1">
      <c r="A617" s="21">
        <v>616</v>
      </c>
      <c r="B617" s="13" t="s">
        <v>1974</v>
      </c>
      <c r="C617" s="22">
        <v>1</v>
      </c>
      <c r="D617" s="14">
        <v>44610</v>
      </c>
      <c r="E617" s="15">
        <v>0.6875</v>
      </c>
      <c r="F617" s="19" t="s">
        <v>3996</v>
      </c>
      <c r="G617" s="15">
        <v>0.72916666666666663</v>
      </c>
      <c r="H617" s="13" t="s">
        <v>95</v>
      </c>
      <c r="I617" s="16" t="s">
        <v>3361</v>
      </c>
      <c r="J617" s="16" t="s">
        <v>1962</v>
      </c>
      <c r="K617" s="16" t="s">
        <v>6</v>
      </c>
      <c r="L617" s="16" t="s">
        <v>1963</v>
      </c>
      <c r="M617" s="16" t="s">
        <v>1964</v>
      </c>
      <c r="N617" s="13" t="s">
        <v>1965</v>
      </c>
      <c r="O617" s="13" t="str">
        <f>"0752515633"</f>
        <v>0752515633</v>
      </c>
    </row>
    <row r="618" spans="1:15" ht="39" hidden="1" customHeight="1">
      <c r="A618" s="21">
        <v>617</v>
      </c>
      <c r="B618" s="13" t="s">
        <v>1975</v>
      </c>
      <c r="C618" s="22">
        <v>1</v>
      </c>
      <c r="D618" s="14">
        <v>44610</v>
      </c>
      <c r="E618" s="15">
        <v>0.72916666666666663</v>
      </c>
      <c r="F618" s="19" t="s">
        <v>3996</v>
      </c>
      <c r="G618" s="15">
        <v>0.77083333333333337</v>
      </c>
      <c r="H618" s="13" t="s">
        <v>25</v>
      </c>
      <c r="I618" s="16" t="s">
        <v>3353</v>
      </c>
      <c r="J618" s="16" t="s">
        <v>1976</v>
      </c>
      <c r="K618" s="16" t="s">
        <v>9</v>
      </c>
      <c r="L618" s="16" t="s">
        <v>1977</v>
      </c>
      <c r="M618" s="16" t="s">
        <v>1978</v>
      </c>
      <c r="N618" s="13" t="s">
        <v>1979</v>
      </c>
      <c r="O618" s="13" t="str">
        <f>"0474383321"</f>
        <v>0474383321</v>
      </c>
    </row>
    <row r="619" spans="1:15" ht="39" hidden="1" customHeight="1">
      <c r="A619" s="21">
        <v>618</v>
      </c>
      <c r="B619" s="13" t="s">
        <v>1980</v>
      </c>
      <c r="C619" s="22">
        <v>1</v>
      </c>
      <c r="D619" s="14">
        <v>44610</v>
      </c>
      <c r="E619" s="15">
        <v>0.70833333333333337</v>
      </c>
      <c r="F619" s="19" t="s">
        <v>3996</v>
      </c>
      <c r="G619" s="15">
        <v>0.75</v>
      </c>
      <c r="H619" s="13" t="s">
        <v>34</v>
      </c>
      <c r="I619" s="16" t="s">
        <v>3291</v>
      </c>
      <c r="J619" s="16" t="s">
        <v>332</v>
      </c>
      <c r="K619" s="16" t="s">
        <v>6</v>
      </c>
      <c r="L619" s="16" t="s">
        <v>333</v>
      </c>
      <c r="M619" s="16" t="s">
        <v>1981</v>
      </c>
      <c r="N619" s="13" t="s">
        <v>335</v>
      </c>
      <c r="O619" s="13" t="str">
        <f>"0452218300"</f>
        <v>0452218300</v>
      </c>
    </row>
    <row r="620" spans="1:15" ht="39" hidden="1" customHeight="1">
      <c r="A620" s="21">
        <v>619</v>
      </c>
      <c r="B620" s="13" t="s">
        <v>1961</v>
      </c>
      <c r="C620" s="22">
        <v>1</v>
      </c>
      <c r="D620" s="14">
        <v>44611</v>
      </c>
      <c r="E620" s="15">
        <v>0.62152777777777779</v>
      </c>
      <c r="F620" s="19" t="s">
        <v>3996</v>
      </c>
      <c r="G620" s="15">
        <v>0.66319444444444442</v>
      </c>
      <c r="H620" s="13" t="s">
        <v>95</v>
      </c>
      <c r="I620" s="16" t="s">
        <v>3361</v>
      </c>
      <c r="J620" s="16" t="s">
        <v>1962</v>
      </c>
      <c r="K620" s="16" t="s">
        <v>9</v>
      </c>
      <c r="L620" s="16" t="s">
        <v>1963</v>
      </c>
      <c r="M620" s="16" t="s">
        <v>1964</v>
      </c>
      <c r="N620" s="13" t="s">
        <v>1965</v>
      </c>
      <c r="O620" s="13" t="str">
        <f>"0752515633"</f>
        <v>0752515633</v>
      </c>
    </row>
    <row r="621" spans="1:15" ht="39" hidden="1" customHeight="1">
      <c r="A621" s="21">
        <v>620</v>
      </c>
      <c r="B621" s="13" t="s">
        <v>1966</v>
      </c>
      <c r="C621" s="22">
        <v>1</v>
      </c>
      <c r="D621" s="14">
        <v>44611</v>
      </c>
      <c r="E621" s="15">
        <v>0.44097222222222227</v>
      </c>
      <c r="F621" s="19" t="s">
        <v>3996</v>
      </c>
      <c r="G621" s="15">
        <v>0.48958333333333331</v>
      </c>
      <c r="H621" s="13" t="s">
        <v>95</v>
      </c>
      <c r="I621" s="16" t="s">
        <v>3361</v>
      </c>
      <c r="J621" s="16" t="s">
        <v>1962</v>
      </c>
      <c r="K621" s="16" t="s">
        <v>13</v>
      </c>
      <c r="L621" s="16" t="s">
        <v>1963</v>
      </c>
      <c r="M621" s="16" t="s">
        <v>1964</v>
      </c>
      <c r="N621" s="13" t="s">
        <v>1965</v>
      </c>
      <c r="O621" s="13" t="str">
        <f>"0752515633"</f>
        <v>0752515633</v>
      </c>
    </row>
    <row r="622" spans="1:15" ht="39" hidden="1" customHeight="1">
      <c r="A622" s="21">
        <v>621</v>
      </c>
      <c r="B622" s="13" t="s">
        <v>1959</v>
      </c>
      <c r="C622" s="22">
        <v>1</v>
      </c>
      <c r="D622" s="14">
        <v>44613</v>
      </c>
      <c r="E622" s="15">
        <v>0.72916666666666663</v>
      </c>
      <c r="F622" s="19" t="s">
        <v>3996</v>
      </c>
      <c r="G622" s="15">
        <v>0.77083333333333337</v>
      </c>
      <c r="H622" s="13" t="s">
        <v>137</v>
      </c>
      <c r="I622" s="16" t="s">
        <v>3339</v>
      </c>
      <c r="J622" s="16" t="s">
        <v>1640</v>
      </c>
      <c r="K622" s="16" t="s">
        <v>9</v>
      </c>
      <c r="L622" s="16" t="s">
        <v>1960</v>
      </c>
      <c r="M622" s="16" t="s">
        <v>1642</v>
      </c>
      <c r="N622" s="13" t="s">
        <v>1643</v>
      </c>
      <c r="O622" s="13" t="str">
        <f>"0864621111"</f>
        <v>0864621111</v>
      </c>
    </row>
    <row r="623" spans="1:15" ht="39" hidden="1" customHeight="1">
      <c r="A623" s="21">
        <v>622</v>
      </c>
      <c r="B623" s="13" t="s">
        <v>1189</v>
      </c>
      <c r="C623" s="22">
        <v>1</v>
      </c>
      <c r="D623" s="14">
        <v>44614</v>
      </c>
      <c r="E623" s="15">
        <v>0.71875</v>
      </c>
      <c r="F623" s="19" t="s">
        <v>3996</v>
      </c>
      <c r="G623" s="15">
        <v>0.78125</v>
      </c>
      <c r="H623" s="13" t="s">
        <v>115</v>
      </c>
      <c r="I623" s="16" t="s">
        <v>3463</v>
      </c>
      <c r="J623" s="16" t="s">
        <v>1141</v>
      </c>
      <c r="K623" s="16" t="s">
        <v>9</v>
      </c>
      <c r="L623" s="16" t="s">
        <v>181</v>
      </c>
      <c r="M623" s="16" t="s">
        <v>116</v>
      </c>
      <c r="N623" s="13" t="s">
        <v>1143</v>
      </c>
      <c r="O623" s="13" t="str">
        <f>"0661313018"</f>
        <v>0661313018</v>
      </c>
    </row>
    <row r="624" spans="1:15" ht="39" hidden="1" customHeight="1">
      <c r="A624" s="21">
        <v>623</v>
      </c>
      <c r="B624" s="13" t="s">
        <v>1950</v>
      </c>
      <c r="C624" s="22">
        <v>1</v>
      </c>
      <c r="D624" s="14">
        <v>44614</v>
      </c>
      <c r="E624" s="15">
        <v>0.79166666666666663</v>
      </c>
      <c r="F624" s="19" t="s">
        <v>3996</v>
      </c>
      <c r="G624" s="15">
        <v>0.85416666666666663</v>
      </c>
      <c r="H624" s="13" t="s">
        <v>45</v>
      </c>
      <c r="I624" s="16" t="s">
        <v>3427</v>
      </c>
      <c r="J624" s="16" t="s">
        <v>1951</v>
      </c>
      <c r="K624" s="16" t="s">
        <v>9</v>
      </c>
      <c r="L624" s="16" t="s">
        <v>1952</v>
      </c>
      <c r="M624" s="16" t="s">
        <v>870</v>
      </c>
      <c r="N624" s="13" t="s">
        <v>871</v>
      </c>
      <c r="O624" s="13" t="str">
        <f>"0825061714"</f>
        <v>0825061714</v>
      </c>
    </row>
    <row r="625" spans="1:15" ht="39" hidden="1" customHeight="1">
      <c r="A625" s="21">
        <v>624</v>
      </c>
      <c r="B625" s="13" t="s">
        <v>1953</v>
      </c>
      <c r="C625" s="22">
        <v>1</v>
      </c>
      <c r="D625" s="14">
        <v>44614</v>
      </c>
      <c r="E625" s="15">
        <v>0.75</v>
      </c>
      <c r="F625" s="19" t="s">
        <v>3996</v>
      </c>
      <c r="G625" s="15">
        <v>0.79166666666666663</v>
      </c>
      <c r="H625" s="13" t="s">
        <v>986</v>
      </c>
      <c r="I625" s="16" t="s">
        <v>3350</v>
      </c>
      <c r="J625" s="16" t="s">
        <v>1954</v>
      </c>
      <c r="K625" s="16" t="s">
        <v>6</v>
      </c>
      <c r="L625" s="16" t="s">
        <v>1955</v>
      </c>
      <c r="M625" s="16" t="s">
        <v>1956</v>
      </c>
      <c r="N625" s="13" t="s">
        <v>990</v>
      </c>
      <c r="O625" s="13" t="str">
        <f>"0888802191"</f>
        <v>0888802191</v>
      </c>
    </row>
    <row r="626" spans="1:15" ht="39" hidden="1" customHeight="1">
      <c r="A626" s="21">
        <v>625</v>
      </c>
      <c r="B626" s="13" t="s">
        <v>1957</v>
      </c>
      <c r="C626" s="22">
        <v>1</v>
      </c>
      <c r="D626" s="14">
        <v>44614</v>
      </c>
      <c r="E626" s="15">
        <v>0.72916666666666663</v>
      </c>
      <c r="F626" s="19" t="s">
        <v>3996</v>
      </c>
      <c r="G626" s="15">
        <v>0.79166666666666663</v>
      </c>
      <c r="H626" s="13" t="s">
        <v>129</v>
      </c>
      <c r="I626" s="16" t="s">
        <v>130</v>
      </c>
      <c r="J626" s="16" t="s">
        <v>131</v>
      </c>
      <c r="K626" s="16" t="s">
        <v>6</v>
      </c>
      <c r="L626" s="16" t="s">
        <v>1958</v>
      </c>
      <c r="M626" s="16" t="s">
        <v>356</v>
      </c>
      <c r="N626" s="13" t="s">
        <v>357</v>
      </c>
      <c r="O626" s="13" t="str">
        <f>"0975467454"</f>
        <v>0975467454</v>
      </c>
    </row>
    <row r="627" spans="1:15" ht="39" hidden="1" customHeight="1">
      <c r="A627" s="21">
        <v>626</v>
      </c>
      <c r="B627" s="13" t="s">
        <v>2067</v>
      </c>
      <c r="C627" s="22">
        <v>1</v>
      </c>
      <c r="D627" s="14">
        <v>44614</v>
      </c>
      <c r="E627" s="15">
        <v>0.72916666666666663</v>
      </c>
      <c r="F627" s="19" t="s">
        <v>3996</v>
      </c>
      <c r="G627" s="15">
        <v>0.77083333333333337</v>
      </c>
      <c r="H627" s="13" t="s">
        <v>34</v>
      </c>
      <c r="I627" s="16" t="s">
        <v>491</v>
      </c>
      <c r="J627" s="16" t="s">
        <v>2068</v>
      </c>
      <c r="K627" s="16" t="s">
        <v>9</v>
      </c>
      <c r="L627" s="16" t="s">
        <v>2069</v>
      </c>
      <c r="M627" s="16" t="s">
        <v>2070</v>
      </c>
      <c r="N627" s="13" t="s">
        <v>495</v>
      </c>
      <c r="O627" s="13" t="str">
        <f>"0465343175"</f>
        <v>0465343175</v>
      </c>
    </row>
    <row r="628" spans="1:15" ht="39" hidden="1" customHeight="1">
      <c r="A628" s="21">
        <v>627</v>
      </c>
      <c r="B628" s="13" t="s">
        <v>1945</v>
      </c>
      <c r="C628" s="22">
        <v>1</v>
      </c>
      <c r="D628" s="14">
        <v>44616</v>
      </c>
      <c r="E628" s="15">
        <v>0.75</v>
      </c>
      <c r="F628" s="19" t="s">
        <v>3996</v>
      </c>
      <c r="G628" s="15">
        <v>0.79166666666666663</v>
      </c>
      <c r="H628" s="13" t="s">
        <v>8</v>
      </c>
      <c r="I628" s="16" t="s">
        <v>3280</v>
      </c>
      <c r="J628" s="16" t="s">
        <v>12</v>
      </c>
      <c r="K628" s="16" t="s">
        <v>13</v>
      </c>
      <c r="L628" s="16" t="s">
        <v>14</v>
      </c>
      <c r="M628" s="16" t="s">
        <v>15</v>
      </c>
      <c r="N628" s="13" t="s">
        <v>16</v>
      </c>
      <c r="O628" s="13" t="str">
        <f>"0272653333"</f>
        <v>0272653333</v>
      </c>
    </row>
    <row r="629" spans="1:15" ht="39" hidden="1" customHeight="1">
      <c r="A629" s="21">
        <v>628</v>
      </c>
      <c r="B629" s="13" t="s">
        <v>1946</v>
      </c>
      <c r="C629" s="22">
        <v>1</v>
      </c>
      <c r="D629" s="14">
        <v>44616</v>
      </c>
      <c r="E629" s="15">
        <v>0.77083333333333337</v>
      </c>
      <c r="F629" s="19" t="s">
        <v>3996</v>
      </c>
      <c r="G629" s="15">
        <v>0.83333333333333337</v>
      </c>
      <c r="H629" s="13" t="s">
        <v>90</v>
      </c>
      <c r="I629" s="16" t="s">
        <v>3313</v>
      </c>
      <c r="J629" s="16" t="s">
        <v>1947</v>
      </c>
      <c r="K629" s="16" t="s">
        <v>6</v>
      </c>
      <c r="L629" s="16" t="s">
        <v>1948</v>
      </c>
      <c r="M629" s="16" t="s">
        <v>1949</v>
      </c>
      <c r="N629" s="13" t="s">
        <v>968</v>
      </c>
      <c r="O629" s="13" t="str">
        <f>"0852608000"</f>
        <v>0852608000</v>
      </c>
    </row>
    <row r="630" spans="1:15" ht="39" hidden="1" customHeight="1">
      <c r="A630" s="21">
        <v>629</v>
      </c>
      <c r="B630" s="13" t="s">
        <v>1942</v>
      </c>
      <c r="C630" s="22">
        <v>1</v>
      </c>
      <c r="D630" s="14">
        <v>44617</v>
      </c>
      <c r="E630" s="15">
        <v>0.77083333333333337</v>
      </c>
      <c r="F630" s="19" t="s">
        <v>3996</v>
      </c>
      <c r="G630" s="15">
        <v>0.83333333333333337</v>
      </c>
      <c r="H630" s="13" t="s">
        <v>11</v>
      </c>
      <c r="I630" s="16" t="s">
        <v>3371</v>
      </c>
      <c r="J630" s="16" t="s">
        <v>903</v>
      </c>
      <c r="K630" s="16" t="s">
        <v>13</v>
      </c>
      <c r="L630" s="16" t="s">
        <v>1943</v>
      </c>
      <c r="M630" s="16" t="s">
        <v>812</v>
      </c>
      <c r="N630" s="13" t="s">
        <v>65</v>
      </c>
      <c r="O630" s="13" t="str">
        <f>"0283225222"</f>
        <v>0283225222</v>
      </c>
    </row>
    <row r="631" spans="1:15" ht="39" hidden="1" customHeight="1">
      <c r="A631" s="21">
        <v>630</v>
      </c>
      <c r="B631" s="13" t="s">
        <v>1944</v>
      </c>
      <c r="C631" s="22">
        <v>1</v>
      </c>
      <c r="D631" s="14">
        <v>44617</v>
      </c>
      <c r="E631" s="15">
        <v>0.70833333333333337</v>
      </c>
      <c r="F631" s="19" t="s">
        <v>3996</v>
      </c>
      <c r="G631" s="15">
        <v>0.75</v>
      </c>
      <c r="H631" s="13" t="s">
        <v>95</v>
      </c>
      <c r="I631" s="16" t="s">
        <v>3331</v>
      </c>
      <c r="J631" s="16" t="s">
        <v>1541</v>
      </c>
      <c r="K631" s="16" t="s">
        <v>9</v>
      </c>
      <c r="L631" s="16" t="s">
        <v>9</v>
      </c>
      <c r="M631" s="16" t="s">
        <v>1543</v>
      </c>
      <c r="N631" s="13" t="s">
        <v>1544</v>
      </c>
      <c r="O631" s="13" t="str">
        <f>"0752126238"</f>
        <v>0752126238</v>
      </c>
    </row>
    <row r="632" spans="1:15" ht="39" hidden="1" customHeight="1">
      <c r="A632" s="21">
        <v>631</v>
      </c>
      <c r="B632" s="13" t="s">
        <v>1937</v>
      </c>
      <c r="C632" s="22">
        <v>1</v>
      </c>
      <c r="D632" s="14">
        <v>44621</v>
      </c>
      <c r="E632" s="15">
        <v>0.75</v>
      </c>
      <c r="F632" s="19" t="s">
        <v>3996</v>
      </c>
      <c r="G632" s="15">
        <v>0.79166666666666663</v>
      </c>
      <c r="H632" s="13" t="s">
        <v>67</v>
      </c>
      <c r="I632" s="16" t="s">
        <v>3392</v>
      </c>
      <c r="J632" s="16" t="s">
        <v>1938</v>
      </c>
      <c r="K632" s="16" t="s">
        <v>13</v>
      </c>
      <c r="L632" s="16" t="s">
        <v>1939</v>
      </c>
      <c r="M632" s="16" t="s">
        <v>994</v>
      </c>
      <c r="N632" s="13" t="s">
        <v>995</v>
      </c>
      <c r="O632" s="13" t="str">
        <f>"0425233131"</f>
        <v>0425233131</v>
      </c>
    </row>
    <row r="633" spans="1:15" ht="39" hidden="1" customHeight="1">
      <c r="A633" s="21">
        <v>632</v>
      </c>
      <c r="B633" s="13" t="s">
        <v>1940</v>
      </c>
      <c r="C633" s="22">
        <v>1</v>
      </c>
      <c r="D633" s="14">
        <v>44621</v>
      </c>
      <c r="E633" s="15">
        <v>0.75</v>
      </c>
      <c r="F633" s="19" t="s">
        <v>3996</v>
      </c>
      <c r="G633" s="15">
        <v>0.79166666666666663</v>
      </c>
      <c r="H633" s="13" t="s">
        <v>38</v>
      </c>
      <c r="I633" s="16" t="s">
        <v>3351</v>
      </c>
      <c r="J633" s="16" t="s">
        <v>1920</v>
      </c>
      <c r="K633" s="16" t="s">
        <v>6</v>
      </c>
      <c r="L633" s="16" t="s">
        <v>1921</v>
      </c>
      <c r="M633" s="16" t="s">
        <v>1922</v>
      </c>
      <c r="N633" s="13" t="s">
        <v>1923</v>
      </c>
      <c r="O633" s="13" t="str">
        <f>"0783826980"</f>
        <v>0783826980</v>
      </c>
    </row>
    <row r="634" spans="1:15" ht="39" hidden="1" customHeight="1">
      <c r="A634" s="21">
        <v>633</v>
      </c>
      <c r="B634" s="13" t="s">
        <v>1941</v>
      </c>
      <c r="C634" s="22">
        <v>1</v>
      </c>
      <c r="D634" s="14">
        <v>44621</v>
      </c>
      <c r="E634" s="15">
        <v>0.66666666666666663</v>
      </c>
      <c r="F634" s="19" t="s">
        <v>3996</v>
      </c>
      <c r="G634" s="15">
        <v>0.70833333333333337</v>
      </c>
      <c r="H634" s="13" t="s">
        <v>45</v>
      </c>
      <c r="I634" s="16" t="s">
        <v>3396</v>
      </c>
      <c r="J634" s="16" t="s">
        <v>46</v>
      </c>
      <c r="K634" s="16" t="s">
        <v>9</v>
      </c>
      <c r="L634" s="16" t="s">
        <v>109</v>
      </c>
      <c r="M634" s="16" t="s">
        <v>628</v>
      </c>
      <c r="N634" s="13" t="s">
        <v>49</v>
      </c>
      <c r="O634" s="13" t="str">
        <f>"0824723111"</f>
        <v>0824723111</v>
      </c>
    </row>
    <row r="635" spans="1:15" ht="39" hidden="1" customHeight="1">
      <c r="A635" s="21">
        <v>634</v>
      </c>
      <c r="B635" s="13" t="s">
        <v>1936</v>
      </c>
      <c r="C635" s="22">
        <v>1</v>
      </c>
      <c r="D635" s="14">
        <v>44622</v>
      </c>
      <c r="E635" s="15">
        <v>0.72916666666666663</v>
      </c>
      <c r="F635" s="19" t="s">
        <v>3996</v>
      </c>
      <c r="G635" s="15">
        <v>0.77083333333333337</v>
      </c>
      <c r="H635" s="13" t="s">
        <v>25</v>
      </c>
      <c r="I635" s="16" t="s">
        <v>3294</v>
      </c>
      <c r="J635" s="16" t="s">
        <v>434</v>
      </c>
      <c r="K635" s="16" t="s">
        <v>6</v>
      </c>
      <c r="L635" s="16" t="s">
        <v>1274</v>
      </c>
      <c r="M635" s="16" t="s">
        <v>173</v>
      </c>
      <c r="N635" s="13" t="s">
        <v>174</v>
      </c>
      <c r="O635" s="13" t="str">
        <f>"0470922211"</f>
        <v>0470922211</v>
      </c>
    </row>
    <row r="636" spans="1:15" ht="39" hidden="1" customHeight="1">
      <c r="A636" s="21">
        <v>635</v>
      </c>
      <c r="B636" s="13" t="s">
        <v>2076</v>
      </c>
      <c r="C636" s="22">
        <v>1</v>
      </c>
      <c r="D636" s="14">
        <v>44622</v>
      </c>
      <c r="E636" s="15">
        <v>0.72916666666666663</v>
      </c>
      <c r="F636" s="19" t="s">
        <v>3996</v>
      </c>
      <c r="G636" s="15">
        <v>0.79166666666666663</v>
      </c>
      <c r="H636" s="13" t="s">
        <v>159</v>
      </c>
      <c r="I636" s="16" t="s">
        <v>3395</v>
      </c>
      <c r="J636" s="16" t="s">
        <v>2077</v>
      </c>
      <c r="K636" s="16" t="s">
        <v>6</v>
      </c>
      <c r="L636" s="16" t="s">
        <v>958</v>
      </c>
      <c r="M636" s="16" t="s">
        <v>959</v>
      </c>
      <c r="N636" s="13" t="s">
        <v>960</v>
      </c>
      <c r="O636" s="13" t="str">
        <f>"0252336161"</f>
        <v>0252336161</v>
      </c>
    </row>
    <row r="637" spans="1:15" ht="39" hidden="1" customHeight="1">
      <c r="A637" s="21">
        <v>636</v>
      </c>
      <c r="B637" s="13" t="s">
        <v>1820</v>
      </c>
      <c r="C637" s="22">
        <v>1</v>
      </c>
      <c r="D637" s="14">
        <v>44624</v>
      </c>
      <c r="E637" s="15">
        <v>0.72916666666666663</v>
      </c>
      <c r="F637" s="19" t="s">
        <v>3996</v>
      </c>
      <c r="G637" s="15">
        <v>0.77083333333333337</v>
      </c>
      <c r="H637" s="13" t="s">
        <v>34</v>
      </c>
      <c r="I637" s="16" t="s">
        <v>3444</v>
      </c>
      <c r="J637" s="16" t="s">
        <v>1821</v>
      </c>
      <c r="K637" s="16" t="s">
        <v>9</v>
      </c>
      <c r="L637" s="16" t="s">
        <v>1822</v>
      </c>
      <c r="M637" s="16" t="s">
        <v>1823</v>
      </c>
      <c r="N637" s="13" t="s">
        <v>1417</v>
      </c>
      <c r="O637" s="13" t="str">
        <f>"0452535392"</f>
        <v>0452535392</v>
      </c>
    </row>
    <row r="638" spans="1:15" ht="39" hidden="1" customHeight="1">
      <c r="A638" s="21">
        <v>637</v>
      </c>
      <c r="B638" s="13" t="s">
        <v>1242</v>
      </c>
      <c r="C638" s="22">
        <v>1</v>
      </c>
      <c r="D638" s="14">
        <v>44625</v>
      </c>
      <c r="E638" s="15">
        <v>0.64583333333333337</v>
      </c>
      <c r="F638" s="19" t="s">
        <v>3996</v>
      </c>
      <c r="G638" s="15">
        <v>0.70833333333333337</v>
      </c>
      <c r="H638" s="13" t="s">
        <v>484</v>
      </c>
      <c r="I638" s="16" t="s">
        <v>3498</v>
      </c>
      <c r="J638" s="16" t="s">
        <v>1238</v>
      </c>
      <c r="K638" s="16" t="s">
        <v>9</v>
      </c>
      <c r="L638" s="16" t="s">
        <v>1243</v>
      </c>
      <c r="M638" s="16" t="s">
        <v>1240</v>
      </c>
      <c r="N638" s="13" t="s">
        <v>1241</v>
      </c>
      <c r="O638" s="13" t="str">
        <f>"0928520700"</f>
        <v>0928520700</v>
      </c>
    </row>
    <row r="639" spans="1:15" ht="39" hidden="1" customHeight="1">
      <c r="A639" s="21">
        <v>638</v>
      </c>
      <c r="B639" s="13" t="s">
        <v>1932</v>
      </c>
      <c r="C639" s="22">
        <v>1</v>
      </c>
      <c r="D639" s="14">
        <v>44625</v>
      </c>
      <c r="E639" s="15">
        <v>0.52083333333333337</v>
      </c>
      <c r="F639" s="19" t="s">
        <v>3996</v>
      </c>
      <c r="G639" s="15">
        <v>0.5625</v>
      </c>
      <c r="H639" s="13" t="s">
        <v>8</v>
      </c>
      <c r="I639" s="16" t="s">
        <v>3496</v>
      </c>
      <c r="J639" s="16" t="s">
        <v>1933</v>
      </c>
      <c r="K639" s="16" t="s">
        <v>9</v>
      </c>
      <c r="L639" s="16" t="s">
        <v>2065</v>
      </c>
      <c r="M639" s="16" t="s">
        <v>311</v>
      </c>
      <c r="N639" s="13" t="s">
        <v>163</v>
      </c>
      <c r="O639" s="13" t="str">
        <f>"0272207736"</f>
        <v>0272207736</v>
      </c>
    </row>
    <row r="640" spans="1:15" ht="39" hidden="1" customHeight="1">
      <c r="A640" s="21">
        <v>639</v>
      </c>
      <c r="B640" s="13" t="s">
        <v>1934</v>
      </c>
      <c r="C640" s="22">
        <v>1</v>
      </c>
      <c r="D640" s="14">
        <v>44625</v>
      </c>
      <c r="E640" s="15">
        <v>0.69444444444444453</v>
      </c>
      <c r="F640" s="19" t="s">
        <v>3996</v>
      </c>
      <c r="G640" s="15">
        <v>0.73611111111111116</v>
      </c>
      <c r="H640" s="13" t="s">
        <v>8</v>
      </c>
      <c r="I640" s="16" t="s">
        <v>3496</v>
      </c>
      <c r="J640" s="16" t="s">
        <v>1933</v>
      </c>
      <c r="K640" s="16" t="s">
        <v>6</v>
      </c>
      <c r="L640" s="16" t="s">
        <v>1935</v>
      </c>
      <c r="M640" s="16" t="s">
        <v>311</v>
      </c>
      <c r="N640" s="13" t="s">
        <v>163</v>
      </c>
      <c r="O640" s="13" t="str">
        <f>"0272207736"</f>
        <v>0272207736</v>
      </c>
    </row>
    <row r="641" spans="1:15" ht="39" hidden="1" customHeight="1">
      <c r="A641" s="21">
        <v>640</v>
      </c>
      <c r="B641" s="13" t="s">
        <v>2088</v>
      </c>
      <c r="C641" s="22">
        <v>1</v>
      </c>
      <c r="D641" s="14">
        <v>44627</v>
      </c>
      <c r="E641" s="15">
        <v>0.70833333333333337</v>
      </c>
      <c r="F641" s="19" t="s">
        <v>3996</v>
      </c>
      <c r="G641" s="15">
        <v>0.77083333333333337</v>
      </c>
      <c r="H641" s="13" t="s">
        <v>115</v>
      </c>
      <c r="I641" s="16" t="s">
        <v>3321</v>
      </c>
      <c r="J641" s="16" t="s">
        <v>2089</v>
      </c>
      <c r="K641" s="16" t="s">
        <v>6</v>
      </c>
      <c r="L641" s="16" t="s">
        <v>722</v>
      </c>
      <c r="M641" s="16" t="s">
        <v>2090</v>
      </c>
      <c r="N641" s="13" t="s">
        <v>2091</v>
      </c>
      <c r="O641" s="13" t="str">
        <f>"0666452952"</f>
        <v>0666452952</v>
      </c>
    </row>
    <row r="642" spans="1:15" ht="39" hidden="1" customHeight="1">
      <c r="A642" s="21">
        <v>641</v>
      </c>
      <c r="B642" s="13" t="s">
        <v>1924</v>
      </c>
      <c r="C642" s="22">
        <v>1</v>
      </c>
      <c r="D642" s="14">
        <v>44628</v>
      </c>
      <c r="E642" s="15">
        <v>0.75</v>
      </c>
      <c r="F642" s="19" t="s">
        <v>3996</v>
      </c>
      <c r="G642" s="15">
        <v>0.79166666666666663</v>
      </c>
      <c r="H642" s="13" t="s">
        <v>38</v>
      </c>
      <c r="I642" s="16" t="s">
        <v>3351</v>
      </c>
      <c r="J642" s="16" t="s">
        <v>1920</v>
      </c>
      <c r="K642" s="16" t="s">
        <v>13</v>
      </c>
      <c r="L642" s="16" t="s">
        <v>1921</v>
      </c>
      <c r="M642" s="16" t="s">
        <v>1922</v>
      </c>
      <c r="N642" s="13" t="s">
        <v>1923</v>
      </c>
      <c r="O642" s="13" t="str">
        <f>"0783826980"</f>
        <v>0783826980</v>
      </c>
    </row>
    <row r="643" spans="1:15" ht="39" hidden="1" customHeight="1">
      <c r="A643" s="21">
        <v>642</v>
      </c>
      <c r="B643" s="13" t="s">
        <v>1925</v>
      </c>
      <c r="C643" s="22">
        <v>1</v>
      </c>
      <c r="D643" s="14">
        <v>44628</v>
      </c>
      <c r="E643" s="15">
        <v>0.72916666666666663</v>
      </c>
      <c r="F643" s="19" t="s">
        <v>3996</v>
      </c>
      <c r="G643" s="15">
        <v>0.77083333333333337</v>
      </c>
      <c r="H643" s="13" t="s">
        <v>282</v>
      </c>
      <c r="I643" s="16" t="s">
        <v>3306</v>
      </c>
      <c r="J643" s="16" t="s">
        <v>1926</v>
      </c>
      <c r="K643" s="16" t="s">
        <v>6</v>
      </c>
      <c r="L643" s="16" t="s">
        <v>1927</v>
      </c>
      <c r="M643" s="16" t="s">
        <v>1728</v>
      </c>
      <c r="N643" s="13" t="s">
        <v>680</v>
      </c>
      <c r="O643" s="13" t="str">
        <f>"0227177765"</f>
        <v>0227177765</v>
      </c>
    </row>
    <row r="644" spans="1:15" ht="39" hidden="1" customHeight="1">
      <c r="A644" s="21">
        <v>643</v>
      </c>
      <c r="B644" s="13" t="s">
        <v>1928</v>
      </c>
      <c r="C644" s="22">
        <v>1</v>
      </c>
      <c r="D644" s="14">
        <v>44628</v>
      </c>
      <c r="E644" s="15">
        <v>0.72916666666666663</v>
      </c>
      <c r="F644" s="19" t="s">
        <v>3996</v>
      </c>
      <c r="G644" s="15">
        <v>0.77083333333333337</v>
      </c>
      <c r="H644" s="13" t="s">
        <v>115</v>
      </c>
      <c r="I644" s="16" t="s">
        <v>3494</v>
      </c>
      <c r="J644" s="16" t="s">
        <v>1929</v>
      </c>
      <c r="K644" s="16" t="s">
        <v>6</v>
      </c>
      <c r="L644" s="16" t="s">
        <v>760</v>
      </c>
      <c r="M644" s="16" t="s">
        <v>1930</v>
      </c>
      <c r="N644" s="13" t="s">
        <v>1931</v>
      </c>
      <c r="O644" s="13" t="str">
        <f>"0726813801"</f>
        <v>0726813801</v>
      </c>
    </row>
    <row r="645" spans="1:15" ht="39" hidden="1" customHeight="1">
      <c r="A645" s="21">
        <v>644</v>
      </c>
      <c r="B645" s="13" t="s">
        <v>2078</v>
      </c>
      <c r="C645" s="22">
        <v>1</v>
      </c>
      <c r="D645" s="14">
        <v>44628</v>
      </c>
      <c r="E645" s="15">
        <v>0.75</v>
      </c>
      <c r="F645" s="19" t="s">
        <v>3996</v>
      </c>
      <c r="G645" s="15">
        <v>0.79166666666666663</v>
      </c>
      <c r="H645" s="13" t="s">
        <v>29</v>
      </c>
      <c r="I645" s="16" t="s">
        <v>3497</v>
      </c>
      <c r="J645" s="16" t="s">
        <v>33</v>
      </c>
      <c r="K645" s="16" t="s">
        <v>6</v>
      </c>
      <c r="L645" s="16" t="s">
        <v>2079</v>
      </c>
      <c r="M645" s="16" t="s">
        <v>2080</v>
      </c>
      <c r="N645" s="13" t="s">
        <v>2081</v>
      </c>
      <c r="O645" s="13" t="str">
        <f>"0562430500"</f>
        <v>0562430500</v>
      </c>
    </row>
    <row r="646" spans="1:15" ht="39" hidden="1" customHeight="1">
      <c r="A646" s="21">
        <v>645</v>
      </c>
      <c r="B646" s="13" t="s">
        <v>2082</v>
      </c>
      <c r="C646" s="22">
        <v>1</v>
      </c>
      <c r="D646" s="14">
        <v>44629</v>
      </c>
      <c r="E646" s="15">
        <v>0.66666666666666663</v>
      </c>
      <c r="F646" s="19" t="s">
        <v>3996</v>
      </c>
      <c r="G646" s="15">
        <v>0.70833333333333337</v>
      </c>
      <c r="H646" s="13" t="s">
        <v>34</v>
      </c>
      <c r="I646" s="16" t="s">
        <v>3490</v>
      </c>
      <c r="J646" s="16" t="s">
        <v>2083</v>
      </c>
      <c r="K646" s="16" t="s">
        <v>6</v>
      </c>
      <c r="L646" s="16" t="s">
        <v>2084</v>
      </c>
      <c r="M646" s="16" t="s">
        <v>2085</v>
      </c>
      <c r="N646" s="13" t="s">
        <v>2086</v>
      </c>
      <c r="O646" s="13" t="str">
        <f>"0427788273"</f>
        <v>0427788273</v>
      </c>
    </row>
    <row r="647" spans="1:15" ht="39" hidden="1" customHeight="1">
      <c r="A647" s="21">
        <v>646</v>
      </c>
      <c r="B647" s="13" t="s">
        <v>2074</v>
      </c>
      <c r="C647" s="22">
        <v>1</v>
      </c>
      <c r="D647" s="14">
        <v>44630</v>
      </c>
      <c r="E647" s="15">
        <v>0.75</v>
      </c>
      <c r="F647" s="19" t="s">
        <v>3996</v>
      </c>
      <c r="G647" s="15">
        <v>0.79166666666666663</v>
      </c>
      <c r="H647" s="13" t="s">
        <v>25</v>
      </c>
      <c r="I647" s="16" t="s">
        <v>3491</v>
      </c>
      <c r="J647" s="16" t="s">
        <v>948</v>
      </c>
      <c r="K647" s="16" t="s">
        <v>6</v>
      </c>
      <c r="L647" s="16" t="s">
        <v>2075</v>
      </c>
      <c r="M647" s="16" t="s">
        <v>950</v>
      </c>
      <c r="N647" s="13" t="s">
        <v>951</v>
      </c>
      <c r="O647" s="13" t="str">
        <f>"0438361071"</f>
        <v>0438361071</v>
      </c>
    </row>
    <row r="648" spans="1:15" ht="39" hidden="1" customHeight="1">
      <c r="A648" s="21">
        <v>647</v>
      </c>
      <c r="B648" s="13" t="s">
        <v>2110</v>
      </c>
      <c r="C648" s="22">
        <v>1</v>
      </c>
      <c r="D648" s="14">
        <v>44630</v>
      </c>
      <c r="E648" s="15">
        <v>0.70833333333333337</v>
      </c>
      <c r="F648" s="19" t="s">
        <v>3996</v>
      </c>
      <c r="G648" s="15">
        <v>0.75</v>
      </c>
      <c r="H648" s="13" t="s">
        <v>25</v>
      </c>
      <c r="I648" s="16" t="s">
        <v>3382</v>
      </c>
      <c r="J648" s="16" t="s">
        <v>2111</v>
      </c>
      <c r="K648" s="16" t="s">
        <v>6</v>
      </c>
      <c r="L648" s="16" t="s">
        <v>2112</v>
      </c>
      <c r="M648" s="16" t="s">
        <v>2113</v>
      </c>
      <c r="N648" s="13" t="s">
        <v>2114</v>
      </c>
      <c r="O648" s="13" t="str">
        <f>"0432515311"</f>
        <v>0432515311</v>
      </c>
    </row>
    <row r="649" spans="1:15" ht="39" hidden="1" customHeight="1">
      <c r="A649" s="21">
        <v>648</v>
      </c>
      <c r="B649" s="13" t="s">
        <v>2115</v>
      </c>
      <c r="C649" s="22">
        <v>1</v>
      </c>
      <c r="D649" s="14">
        <v>44630</v>
      </c>
      <c r="E649" s="15">
        <v>0.75</v>
      </c>
      <c r="F649" s="19" t="s">
        <v>3996</v>
      </c>
      <c r="G649" s="15">
        <v>0.79166666666666663</v>
      </c>
      <c r="H649" s="13" t="s">
        <v>137</v>
      </c>
      <c r="I649" s="16" t="s">
        <v>3417</v>
      </c>
      <c r="J649" s="16" t="s">
        <v>1693</v>
      </c>
      <c r="K649" s="16" t="s">
        <v>6</v>
      </c>
      <c r="L649" s="16" t="s">
        <v>1183</v>
      </c>
      <c r="M649" s="16" t="s">
        <v>2116</v>
      </c>
      <c r="N649" s="13" t="s">
        <v>1696</v>
      </c>
      <c r="O649" s="13" t="str">
        <f>"0864220210"</f>
        <v>0864220210</v>
      </c>
    </row>
    <row r="650" spans="1:15" ht="39" hidden="1" customHeight="1">
      <c r="A650" s="21">
        <v>649</v>
      </c>
      <c r="B650" s="13" t="s">
        <v>1910</v>
      </c>
      <c r="C650" s="22">
        <v>1</v>
      </c>
      <c r="D650" s="14">
        <v>44631</v>
      </c>
      <c r="E650" s="15">
        <v>0.72916666666666663</v>
      </c>
      <c r="F650" s="19" t="s">
        <v>3996</v>
      </c>
      <c r="G650" s="15">
        <v>0.77083333333333337</v>
      </c>
      <c r="H650" s="13" t="s">
        <v>95</v>
      </c>
      <c r="I650" s="16" t="s">
        <v>3310</v>
      </c>
      <c r="J650" s="16" t="s">
        <v>909</v>
      </c>
      <c r="K650" s="16" t="s">
        <v>6</v>
      </c>
      <c r="L650" s="16" t="s">
        <v>696</v>
      </c>
      <c r="M650" s="16" t="s">
        <v>910</v>
      </c>
      <c r="N650" s="13" t="s">
        <v>911</v>
      </c>
      <c r="O650" s="13" t="str">
        <f>"0774485500"</f>
        <v>0774485500</v>
      </c>
    </row>
    <row r="651" spans="1:15" ht="39" hidden="1" customHeight="1">
      <c r="A651" s="21">
        <v>650</v>
      </c>
      <c r="B651" s="13" t="s">
        <v>2071</v>
      </c>
      <c r="C651" s="22">
        <v>1</v>
      </c>
      <c r="D651" s="14">
        <v>44631</v>
      </c>
      <c r="E651" s="15">
        <v>0.74305555555555547</v>
      </c>
      <c r="F651" s="19" t="s">
        <v>3996</v>
      </c>
      <c r="G651" s="15">
        <v>0.78472222222222221</v>
      </c>
      <c r="H651" s="13" t="s">
        <v>117</v>
      </c>
      <c r="I651" s="16" t="s">
        <v>3495</v>
      </c>
      <c r="J651" s="16" t="s">
        <v>782</v>
      </c>
      <c r="K651" s="16" t="s">
        <v>6</v>
      </c>
      <c r="L651" s="16" t="s">
        <v>2072</v>
      </c>
      <c r="M651" s="16" t="s">
        <v>2073</v>
      </c>
      <c r="N651" s="13" t="s">
        <v>785</v>
      </c>
      <c r="O651" s="13" t="str">
        <f>"0134254321"</f>
        <v>0134254321</v>
      </c>
    </row>
    <row r="652" spans="1:15" ht="39" hidden="1" customHeight="1">
      <c r="A652" s="21">
        <v>651</v>
      </c>
      <c r="B652" s="13" t="s">
        <v>2105</v>
      </c>
      <c r="C652" s="22">
        <v>1</v>
      </c>
      <c r="D652" s="14">
        <v>44631</v>
      </c>
      <c r="E652" s="15">
        <v>0.75</v>
      </c>
      <c r="F652" s="19" t="s">
        <v>3996</v>
      </c>
      <c r="G652" s="15">
        <v>0.8125</v>
      </c>
      <c r="H652" s="13" t="s">
        <v>34</v>
      </c>
      <c r="I652" s="16" t="s">
        <v>491</v>
      </c>
      <c r="J652" s="16" t="s">
        <v>2106</v>
      </c>
      <c r="K652" s="16" t="s">
        <v>2060</v>
      </c>
      <c r="L652" s="16" t="s">
        <v>2107</v>
      </c>
      <c r="M652" s="16" t="s">
        <v>2108</v>
      </c>
      <c r="N652" s="13" t="s">
        <v>2109</v>
      </c>
      <c r="O652" s="13" t="str">
        <f>"0465343175"</f>
        <v>0465343175</v>
      </c>
    </row>
    <row r="653" spans="1:15" ht="39" hidden="1" customHeight="1">
      <c r="A653" s="21">
        <v>652</v>
      </c>
      <c r="B653" s="13" t="s">
        <v>2117</v>
      </c>
      <c r="C653" s="22">
        <v>1</v>
      </c>
      <c r="D653" s="14">
        <v>44631</v>
      </c>
      <c r="E653" s="15">
        <v>0.72916666666666663</v>
      </c>
      <c r="F653" s="19" t="s">
        <v>3996</v>
      </c>
      <c r="G653" s="15">
        <v>0.77083333333333337</v>
      </c>
      <c r="H653" s="13" t="s">
        <v>67</v>
      </c>
      <c r="I653" s="16" t="s">
        <v>3384</v>
      </c>
      <c r="J653" s="16" t="s">
        <v>2118</v>
      </c>
      <c r="K653" s="16" t="s">
        <v>2060</v>
      </c>
      <c r="L653" s="16" t="s">
        <v>351</v>
      </c>
      <c r="M653" s="16" t="s">
        <v>667</v>
      </c>
      <c r="N653" s="13" t="s">
        <v>668</v>
      </c>
      <c r="O653" s="13" t="str">
        <f>"0339793611"</f>
        <v>0339793611</v>
      </c>
    </row>
    <row r="654" spans="1:15" ht="39" hidden="1" customHeight="1">
      <c r="A654" s="21">
        <v>653</v>
      </c>
      <c r="B654" s="13" t="s">
        <v>1919</v>
      </c>
      <c r="C654" s="22">
        <v>1</v>
      </c>
      <c r="D654" s="14">
        <v>44634</v>
      </c>
      <c r="E654" s="15">
        <v>0.75</v>
      </c>
      <c r="F654" s="19" t="s">
        <v>3996</v>
      </c>
      <c r="G654" s="15">
        <v>0.79166666666666663</v>
      </c>
      <c r="H654" s="13" t="s">
        <v>38</v>
      </c>
      <c r="I654" s="16" t="s">
        <v>3351</v>
      </c>
      <c r="J654" s="16" t="s">
        <v>1920</v>
      </c>
      <c r="K654" s="16" t="s">
        <v>9</v>
      </c>
      <c r="L654" s="16" t="s">
        <v>1921</v>
      </c>
      <c r="M654" s="16" t="s">
        <v>1922</v>
      </c>
      <c r="N654" s="13" t="s">
        <v>1923</v>
      </c>
      <c r="O654" s="13" t="str">
        <f>"0783826980"</f>
        <v>0783826980</v>
      </c>
    </row>
    <row r="655" spans="1:15" ht="39" hidden="1" customHeight="1">
      <c r="A655" s="21">
        <v>654</v>
      </c>
      <c r="B655" s="13" t="s">
        <v>2096</v>
      </c>
      <c r="C655" s="22">
        <v>1</v>
      </c>
      <c r="D655" s="14">
        <v>44635</v>
      </c>
      <c r="E655" s="15">
        <v>0.79166666666666663</v>
      </c>
      <c r="F655" s="19" t="s">
        <v>3996</v>
      </c>
      <c r="G655" s="15">
        <v>0.83333333333333337</v>
      </c>
      <c r="H655" s="13" t="s">
        <v>34</v>
      </c>
      <c r="I655" s="16" t="s">
        <v>491</v>
      </c>
      <c r="J655" s="16" t="s">
        <v>2097</v>
      </c>
      <c r="K655" s="16" t="s">
        <v>1472</v>
      </c>
      <c r="L655" s="16" t="s">
        <v>2098</v>
      </c>
      <c r="M655" s="16" t="s">
        <v>2099</v>
      </c>
      <c r="N655" s="13" t="s">
        <v>495</v>
      </c>
      <c r="O655" s="13" t="str">
        <f>"0465343175"</f>
        <v>0465343175</v>
      </c>
    </row>
    <row r="656" spans="1:15" ht="39" hidden="1" customHeight="1">
      <c r="A656" s="21">
        <v>655</v>
      </c>
      <c r="B656" s="13" t="s">
        <v>2119</v>
      </c>
      <c r="C656" s="22">
        <v>1</v>
      </c>
      <c r="D656" s="14">
        <v>44635</v>
      </c>
      <c r="E656" s="15">
        <v>0.75</v>
      </c>
      <c r="F656" s="19" t="s">
        <v>3996</v>
      </c>
      <c r="G656" s="15">
        <v>0.79166666666666663</v>
      </c>
      <c r="H656" s="13" t="s">
        <v>25</v>
      </c>
      <c r="I656" s="16" t="s">
        <v>3294</v>
      </c>
      <c r="J656" s="16" t="s">
        <v>434</v>
      </c>
      <c r="K656" s="16" t="s">
        <v>6</v>
      </c>
      <c r="L656" s="16" t="s">
        <v>2120</v>
      </c>
      <c r="M656" s="16" t="s">
        <v>173</v>
      </c>
      <c r="N656" s="13" t="s">
        <v>174</v>
      </c>
      <c r="O656" s="13" t="str">
        <f>"0470922211"</f>
        <v>0470922211</v>
      </c>
    </row>
    <row r="657" spans="1:56" ht="39" hidden="1" customHeight="1">
      <c r="A657" s="21">
        <v>656</v>
      </c>
      <c r="B657" s="13" t="s">
        <v>2162</v>
      </c>
      <c r="C657" s="22">
        <v>1</v>
      </c>
      <c r="D657" s="14">
        <v>44636</v>
      </c>
      <c r="E657" s="15">
        <v>0.77083333333333337</v>
      </c>
      <c r="F657" s="19" t="s">
        <v>3996</v>
      </c>
      <c r="G657" s="15">
        <v>0.8125</v>
      </c>
      <c r="H657" s="13" t="s">
        <v>5</v>
      </c>
      <c r="I657" s="16" t="s">
        <v>3278</v>
      </c>
      <c r="J657" s="16" t="s">
        <v>1807</v>
      </c>
      <c r="K657" s="16" t="s">
        <v>13</v>
      </c>
      <c r="L657" s="16" t="s">
        <v>1452</v>
      </c>
      <c r="M657" s="16" t="s">
        <v>1808</v>
      </c>
      <c r="N657" s="13" t="s">
        <v>1809</v>
      </c>
      <c r="O657" s="13" t="str">
        <f>"0958269236"</f>
        <v>0958269236</v>
      </c>
    </row>
    <row r="658" spans="1:56" ht="39" hidden="1" customHeight="1">
      <c r="A658" s="21">
        <v>657</v>
      </c>
      <c r="B658" s="13" t="s">
        <v>2101</v>
      </c>
      <c r="C658" s="22">
        <v>1</v>
      </c>
      <c r="D658" s="14">
        <v>44636</v>
      </c>
      <c r="E658" s="15">
        <v>0.72916666666666663</v>
      </c>
      <c r="F658" s="19" t="s">
        <v>3996</v>
      </c>
      <c r="G658" s="15">
        <v>0.77083333333333337</v>
      </c>
      <c r="H658" s="13" t="s">
        <v>115</v>
      </c>
      <c r="I658" s="16" t="s">
        <v>3493</v>
      </c>
      <c r="J658" s="16" t="s">
        <v>2102</v>
      </c>
      <c r="K658" s="16" t="s">
        <v>13</v>
      </c>
      <c r="L658" s="16" t="s">
        <v>2103</v>
      </c>
      <c r="M658" s="16" t="s">
        <v>2104</v>
      </c>
      <c r="N658" s="13" t="s">
        <v>1593</v>
      </c>
      <c r="O658" s="13" t="str">
        <f>"0667716051"</f>
        <v>0667716051</v>
      </c>
    </row>
    <row r="659" spans="1:56" s="1" customFormat="1" ht="39" hidden="1" customHeight="1">
      <c r="A659" s="21">
        <v>658</v>
      </c>
      <c r="B659" s="13" t="s">
        <v>2121</v>
      </c>
      <c r="C659" s="22">
        <v>1</v>
      </c>
      <c r="D659" s="14">
        <v>44636</v>
      </c>
      <c r="E659" s="15">
        <v>0.75</v>
      </c>
      <c r="F659" s="19" t="s">
        <v>3996</v>
      </c>
      <c r="G659" s="15">
        <v>0.79166666666666663</v>
      </c>
      <c r="H659" s="13" t="s">
        <v>707</v>
      </c>
      <c r="I659" s="16" t="s">
        <v>3355</v>
      </c>
      <c r="J659" s="16" t="s">
        <v>2122</v>
      </c>
      <c r="K659" s="16" t="s">
        <v>6</v>
      </c>
      <c r="L659" s="16" t="s">
        <v>2123</v>
      </c>
      <c r="M659" s="16" t="s">
        <v>2124</v>
      </c>
      <c r="N659" s="13" t="s">
        <v>2125</v>
      </c>
      <c r="O659" s="13" t="str">
        <f>"0172395178"</f>
        <v>0172395178</v>
      </c>
      <c r="P659" s="2"/>
      <c r="Q659" s="2"/>
      <c r="R659" s="2"/>
      <c r="S659" s="2"/>
      <c r="T659" s="2"/>
      <c r="U659" s="2"/>
      <c r="V659" s="2"/>
      <c r="W659" s="2"/>
      <c r="X659" s="2"/>
      <c r="Y659" s="2"/>
      <c r="Z659" s="2"/>
      <c r="AA659" s="2"/>
      <c r="AB659" s="2"/>
      <c r="AC659" s="2"/>
      <c r="AD659" s="2"/>
      <c r="AE659" s="2"/>
      <c r="AF659" s="2"/>
      <c r="AG659" s="2"/>
      <c r="AH659" s="2"/>
      <c r="AI659" s="2"/>
      <c r="AJ659" s="2"/>
      <c r="AK659" s="2"/>
      <c r="AL659" s="2"/>
      <c r="AM659" s="2"/>
      <c r="AN659" s="2"/>
      <c r="AO659" s="2"/>
      <c r="AP659" s="2"/>
      <c r="AQ659" s="2"/>
      <c r="AR659" s="2"/>
      <c r="AS659" s="2"/>
      <c r="AT659" s="2"/>
      <c r="AU659" s="2"/>
      <c r="AV659" s="2"/>
      <c r="AW659" s="2"/>
      <c r="AX659" s="2"/>
      <c r="AY659" s="2"/>
      <c r="AZ659" s="2"/>
      <c r="BA659" s="2"/>
      <c r="BB659" s="2"/>
      <c r="BC659" s="2"/>
      <c r="BD659" s="2"/>
    </row>
    <row r="660" spans="1:56" s="1" customFormat="1" ht="39" hidden="1" customHeight="1">
      <c r="A660" s="21">
        <v>659</v>
      </c>
      <c r="B660" s="13" t="s">
        <v>2132</v>
      </c>
      <c r="C660" s="22">
        <v>1</v>
      </c>
      <c r="D660" s="14">
        <v>44636</v>
      </c>
      <c r="E660" s="15">
        <v>0.66666666666666663</v>
      </c>
      <c r="F660" s="19" t="s">
        <v>3996</v>
      </c>
      <c r="G660" s="15">
        <v>0.70833333333333337</v>
      </c>
      <c r="H660" s="13" t="s">
        <v>95</v>
      </c>
      <c r="I660" s="16" t="s">
        <v>3397</v>
      </c>
      <c r="J660" s="16" t="s">
        <v>2133</v>
      </c>
      <c r="K660" s="16" t="s">
        <v>6</v>
      </c>
      <c r="L660" s="16" t="s">
        <v>2134</v>
      </c>
      <c r="M660" s="16" t="s">
        <v>2135</v>
      </c>
      <c r="N660" s="13" t="s">
        <v>2136</v>
      </c>
      <c r="O660" s="13" t="str">
        <f>"0753115311"</f>
        <v>0753115311</v>
      </c>
      <c r="P660" s="2"/>
      <c r="Q660" s="2"/>
      <c r="R660" s="2"/>
      <c r="S660" s="2"/>
      <c r="T660" s="2"/>
      <c r="U660" s="2"/>
      <c r="V660" s="2"/>
      <c r="W660" s="2"/>
      <c r="X660" s="2"/>
      <c r="Y660" s="2"/>
      <c r="Z660" s="2"/>
      <c r="AA660" s="2"/>
      <c r="AB660" s="2"/>
      <c r="AC660" s="2"/>
      <c r="AD660" s="2"/>
      <c r="AE660" s="2"/>
      <c r="AF660" s="2"/>
      <c r="AG660" s="2"/>
      <c r="AH660" s="2"/>
      <c r="AI660" s="2"/>
      <c r="AJ660" s="2"/>
      <c r="AK660" s="2"/>
      <c r="AL660" s="2"/>
      <c r="AM660" s="2"/>
      <c r="AN660" s="2"/>
      <c r="AO660" s="2"/>
      <c r="AP660" s="2"/>
      <c r="AQ660" s="2"/>
      <c r="AR660" s="2"/>
      <c r="AS660" s="2"/>
      <c r="AT660" s="2"/>
      <c r="AU660" s="2"/>
      <c r="AV660" s="2"/>
      <c r="AW660" s="2"/>
      <c r="AX660" s="2"/>
      <c r="AY660" s="2"/>
      <c r="AZ660" s="2"/>
      <c r="BA660" s="2"/>
      <c r="BB660" s="2"/>
      <c r="BC660" s="2"/>
      <c r="BD660" s="2"/>
    </row>
    <row r="661" spans="1:56" s="1" customFormat="1" ht="39" hidden="1" customHeight="1">
      <c r="A661" s="21">
        <v>660</v>
      </c>
      <c r="B661" s="13" t="s">
        <v>1915</v>
      </c>
      <c r="C661" s="22">
        <v>1</v>
      </c>
      <c r="D661" s="14">
        <v>44637</v>
      </c>
      <c r="E661" s="15">
        <v>0.77083333333333337</v>
      </c>
      <c r="F661" s="19" t="s">
        <v>3996</v>
      </c>
      <c r="G661" s="15">
        <v>0.8125</v>
      </c>
      <c r="H661" s="13" t="s">
        <v>67</v>
      </c>
      <c r="I661" s="16" t="s">
        <v>3299</v>
      </c>
      <c r="J661" s="16" t="s">
        <v>1089</v>
      </c>
      <c r="K661" s="16" t="s">
        <v>13</v>
      </c>
      <c r="L661" s="16" t="s">
        <v>1916</v>
      </c>
      <c r="M661" s="16" t="s">
        <v>2157</v>
      </c>
      <c r="N661" s="13" t="s">
        <v>2158</v>
      </c>
      <c r="O661" s="13" t="str">
        <f>"0359233111"</f>
        <v>0359233111</v>
      </c>
      <c r="P661" s="2"/>
      <c r="Q661" s="2"/>
      <c r="R661" s="2"/>
      <c r="S661" s="2"/>
      <c r="T661" s="2"/>
      <c r="U661" s="2"/>
      <c r="V661" s="2"/>
      <c r="W661" s="2"/>
      <c r="X661" s="2"/>
      <c r="Y661" s="2"/>
      <c r="Z661" s="2"/>
      <c r="AA661" s="2"/>
      <c r="AB661" s="2"/>
      <c r="AC661" s="2"/>
      <c r="AD661" s="2"/>
      <c r="AE661" s="2"/>
      <c r="AF661" s="2"/>
      <c r="AG661" s="2"/>
      <c r="AH661" s="2"/>
      <c r="AI661" s="2"/>
      <c r="AJ661" s="2"/>
      <c r="AK661" s="2"/>
      <c r="AL661" s="2"/>
      <c r="AM661" s="2"/>
      <c r="AN661" s="2"/>
      <c r="AO661" s="2"/>
      <c r="AP661" s="2"/>
      <c r="AQ661" s="2"/>
      <c r="AR661" s="2"/>
      <c r="AS661" s="2"/>
      <c r="AT661" s="2"/>
      <c r="AU661" s="2"/>
      <c r="AV661" s="2"/>
      <c r="AW661" s="2"/>
      <c r="AX661" s="2"/>
      <c r="AY661" s="2"/>
      <c r="AZ661" s="2"/>
      <c r="BA661" s="2"/>
      <c r="BB661" s="2"/>
      <c r="BC661" s="2"/>
      <c r="BD661" s="2"/>
    </row>
    <row r="662" spans="1:56" s="1" customFormat="1" ht="39" hidden="1" customHeight="1">
      <c r="A662" s="21">
        <v>661</v>
      </c>
      <c r="B662" s="13" t="s">
        <v>1917</v>
      </c>
      <c r="C662" s="22">
        <v>1</v>
      </c>
      <c r="D662" s="14">
        <v>44637</v>
      </c>
      <c r="E662" s="15">
        <v>0.72916666666666663</v>
      </c>
      <c r="F662" s="19" t="s">
        <v>3996</v>
      </c>
      <c r="G662" s="15">
        <v>0.77083333333333337</v>
      </c>
      <c r="H662" s="13" t="s">
        <v>380</v>
      </c>
      <c r="I662" s="16" t="s">
        <v>3473</v>
      </c>
      <c r="J662" s="16" t="s">
        <v>1918</v>
      </c>
      <c r="K662" s="16" t="s">
        <v>13</v>
      </c>
      <c r="L662" s="16" t="s">
        <v>151</v>
      </c>
      <c r="M662" s="16" t="s">
        <v>864</v>
      </c>
      <c r="N662" s="13" t="s">
        <v>384</v>
      </c>
      <c r="O662" s="13" t="str">
        <f>"0762652058"</f>
        <v>0762652058</v>
      </c>
      <c r="P662" s="2"/>
      <c r="Q662" s="2"/>
      <c r="R662" s="2"/>
      <c r="S662" s="2"/>
      <c r="T662" s="2"/>
      <c r="U662" s="2"/>
      <c r="V662" s="2"/>
      <c r="W662" s="2"/>
      <c r="X662" s="2"/>
      <c r="Y662" s="2"/>
      <c r="Z662" s="2"/>
      <c r="AA662" s="2"/>
      <c r="AB662" s="2"/>
      <c r="AC662" s="2"/>
      <c r="AD662" s="2"/>
      <c r="AE662" s="2"/>
      <c r="AF662" s="2"/>
      <c r="AG662" s="2"/>
      <c r="AH662" s="2"/>
      <c r="AI662" s="2"/>
      <c r="AJ662" s="2"/>
      <c r="AK662" s="2"/>
      <c r="AL662" s="2"/>
      <c r="AM662" s="2"/>
      <c r="AN662" s="2"/>
      <c r="AO662" s="2"/>
      <c r="AP662" s="2"/>
      <c r="AQ662" s="2"/>
      <c r="AR662" s="2"/>
      <c r="AS662" s="2"/>
      <c r="AT662" s="2"/>
      <c r="AU662" s="2"/>
      <c r="AV662" s="2"/>
      <c r="AW662" s="2"/>
      <c r="AX662" s="2"/>
      <c r="AY662" s="2"/>
      <c r="AZ662" s="2"/>
      <c r="BA662" s="2"/>
      <c r="BB662" s="2"/>
      <c r="BC662" s="2"/>
      <c r="BD662" s="2"/>
    </row>
    <row r="663" spans="1:56" s="1" customFormat="1" ht="39" hidden="1" customHeight="1">
      <c r="A663" s="21">
        <v>662</v>
      </c>
      <c r="B663" s="13" t="s">
        <v>2100</v>
      </c>
      <c r="C663" s="22">
        <v>1</v>
      </c>
      <c r="D663" s="14">
        <v>44637</v>
      </c>
      <c r="E663" s="15">
        <v>0.71875</v>
      </c>
      <c r="F663" s="19" t="s">
        <v>3996</v>
      </c>
      <c r="G663" s="15">
        <v>0.76041666666666663</v>
      </c>
      <c r="H663" s="13" t="s">
        <v>110</v>
      </c>
      <c r="I663" s="16" t="s">
        <v>3354</v>
      </c>
      <c r="J663" s="16" t="s">
        <v>206</v>
      </c>
      <c r="K663" s="16" t="s">
        <v>13</v>
      </c>
      <c r="L663" s="16" t="s">
        <v>741</v>
      </c>
      <c r="M663" s="16" t="s">
        <v>208</v>
      </c>
      <c r="N663" s="13" t="s">
        <v>209</v>
      </c>
      <c r="O663" s="13" t="str">
        <f>"0538385000"</f>
        <v>0538385000</v>
      </c>
      <c r="P663" s="2"/>
      <c r="Q663" s="2"/>
      <c r="R663" s="2"/>
      <c r="S663" s="2"/>
      <c r="T663" s="2"/>
      <c r="U663" s="2"/>
      <c r="V663" s="2"/>
      <c r="W663" s="2"/>
      <c r="X663" s="2"/>
      <c r="Y663" s="2"/>
      <c r="Z663" s="2"/>
      <c r="AA663" s="2"/>
      <c r="AB663" s="2"/>
      <c r="AC663" s="2"/>
      <c r="AD663" s="2"/>
      <c r="AE663" s="2"/>
      <c r="AF663" s="2"/>
      <c r="AG663" s="2"/>
      <c r="AH663" s="2"/>
      <c r="AI663" s="2"/>
      <c r="AJ663" s="2"/>
      <c r="AK663" s="2"/>
      <c r="AL663" s="2"/>
      <c r="AM663" s="2"/>
      <c r="AN663" s="2"/>
      <c r="AO663" s="2"/>
      <c r="AP663" s="2"/>
      <c r="AQ663" s="2"/>
      <c r="AR663" s="2"/>
      <c r="AS663" s="2"/>
      <c r="AT663" s="2"/>
      <c r="AU663" s="2"/>
      <c r="AV663" s="2"/>
      <c r="AW663" s="2"/>
      <c r="AX663" s="2"/>
      <c r="AY663" s="2"/>
      <c r="AZ663" s="2"/>
      <c r="BA663" s="2"/>
      <c r="BB663" s="2"/>
      <c r="BC663" s="2"/>
      <c r="BD663" s="2"/>
    </row>
    <row r="664" spans="1:56" s="1" customFormat="1" ht="39" hidden="1" customHeight="1">
      <c r="A664" s="21">
        <v>663</v>
      </c>
      <c r="B664" s="13" t="s">
        <v>2137</v>
      </c>
      <c r="C664" s="22">
        <v>1</v>
      </c>
      <c r="D664" s="14">
        <v>44637</v>
      </c>
      <c r="E664" s="15">
        <v>0.70833333333333337</v>
      </c>
      <c r="F664" s="19" t="s">
        <v>3996</v>
      </c>
      <c r="G664" s="15">
        <v>0.75</v>
      </c>
      <c r="H664" s="13" t="s">
        <v>115</v>
      </c>
      <c r="I664" s="16" t="s">
        <v>3492</v>
      </c>
      <c r="J664" s="16" t="s">
        <v>2138</v>
      </c>
      <c r="K664" s="16" t="s">
        <v>9</v>
      </c>
      <c r="L664" s="16" t="s">
        <v>109</v>
      </c>
      <c r="M664" s="16" t="s">
        <v>2139</v>
      </c>
      <c r="N664" s="13" t="s">
        <v>2140</v>
      </c>
      <c r="O664" s="13" t="str">
        <f>"0724225865"</f>
        <v>0724225865</v>
      </c>
      <c r="P664" s="2"/>
      <c r="Q664" s="2"/>
      <c r="R664" s="2"/>
      <c r="S664" s="2"/>
      <c r="T664" s="2"/>
      <c r="U664" s="2"/>
      <c r="V664" s="2"/>
      <c r="W664" s="2"/>
      <c r="X664" s="2"/>
      <c r="Y664" s="2"/>
      <c r="Z664" s="2"/>
      <c r="AA664" s="2"/>
      <c r="AB664" s="2"/>
      <c r="AC664" s="2"/>
      <c r="AD664" s="2"/>
      <c r="AE664" s="2"/>
      <c r="AF664" s="2"/>
      <c r="AG664" s="2"/>
      <c r="AH664" s="2"/>
      <c r="AI664" s="2"/>
      <c r="AJ664" s="2"/>
      <c r="AK664" s="2"/>
      <c r="AL664" s="2"/>
      <c r="AM664" s="2"/>
      <c r="AN664" s="2"/>
      <c r="AO664" s="2"/>
      <c r="AP664" s="2"/>
      <c r="AQ664" s="2"/>
      <c r="AR664" s="2"/>
      <c r="AS664" s="2"/>
      <c r="AT664" s="2"/>
      <c r="AU664" s="2"/>
      <c r="AV664" s="2"/>
      <c r="AW664" s="2"/>
      <c r="AX664" s="2"/>
      <c r="AY664" s="2"/>
      <c r="AZ664" s="2"/>
      <c r="BA664" s="2"/>
      <c r="BB664" s="2"/>
      <c r="BC664" s="2"/>
      <c r="BD664" s="2"/>
    </row>
    <row r="665" spans="1:56" s="1" customFormat="1" ht="39" hidden="1" customHeight="1">
      <c r="A665" s="21">
        <v>664</v>
      </c>
      <c r="B665" s="13" t="s">
        <v>2141</v>
      </c>
      <c r="C665" s="22">
        <v>1</v>
      </c>
      <c r="D665" s="14">
        <v>44637</v>
      </c>
      <c r="E665" s="15">
        <v>0.67708333333333337</v>
      </c>
      <c r="F665" s="19" t="s">
        <v>3996</v>
      </c>
      <c r="G665" s="15">
        <v>0.71875</v>
      </c>
      <c r="H665" s="13" t="s">
        <v>29</v>
      </c>
      <c r="I665" s="16" t="s">
        <v>3413</v>
      </c>
      <c r="J665" s="16" t="s">
        <v>1987</v>
      </c>
      <c r="K665" s="16" t="s">
        <v>9</v>
      </c>
      <c r="L665" s="16" t="s">
        <v>2066</v>
      </c>
      <c r="M665" s="16" t="s">
        <v>752</v>
      </c>
      <c r="N665" s="13" t="s">
        <v>753</v>
      </c>
      <c r="O665" s="13" t="str">
        <f>"0529511111"</f>
        <v>0529511111</v>
      </c>
      <c r="P665" s="2"/>
      <c r="Q665" s="2"/>
      <c r="R665" s="2"/>
      <c r="S665" s="2"/>
      <c r="T665" s="2"/>
      <c r="U665" s="2"/>
      <c r="V665" s="2"/>
      <c r="W665" s="2"/>
      <c r="X665" s="2"/>
      <c r="Y665" s="2"/>
      <c r="Z665" s="2"/>
      <c r="AA665" s="2"/>
      <c r="AB665" s="2"/>
      <c r="AC665" s="2"/>
      <c r="AD665" s="2"/>
      <c r="AE665" s="2"/>
      <c r="AF665" s="2"/>
      <c r="AG665" s="2"/>
      <c r="AH665" s="2"/>
      <c r="AI665" s="2"/>
      <c r="AJ665" s="2"/>
      <c r="AK665" s="2"/>
      <c r="AL665" s="2"/>
      <c r="AM665" s="2"/>
      <c r="AN665" s="2"/>
      <c r="AO665" s="2"/>
      <c r="AP665" s="2"/>
      <c r="AQ665" s="2"/>
      <c r="AR665" s="2"/>
      <c r="AS665" s="2"/>
      <c r="AT665" s="2"/>
      <c r="AU665" s="2"/>
      <c r="AV665" s="2"/>
      <c r="AW665" s="2"/>
      <c r="AX665" s="2"/>
      <c r="AY665" s="2"/>
      <c r="AZ665" s="2"/>
      <c r="BA665" s="2"/>
      <c r="BB665" s="2"/>
      <c r="BC665" s="2"/>
      <c r="BD665" s="2"/>
    </row>
    <row r="666" spans="1:56" s="1" customFormat="1" ht="39" hidden="1" customHeight="1">
      <c r="A666" s="21">
        <v>665</v>
      </c>
      <c r="B666" s="13" t="s">
        <v>1914</v>
      </c>
      <c r="C666" s="22">
        <v>1</v>
      </c>
      <c r="D666" s="14">
        <v>44638</v>
      </c>
      <c r="E666" s="15">
        <v>0.70833333333333337</v>
      </c>
      <c r="F666" s="19" t="s">
        <v>3996</v>
      </c>
      <c r="G666" s="15">
        <v>0.75</v>
      </c>
      <c r="H666" s="13" t="s">
        <v>115</v>
      </c>
      <c r="I666" s="16" t="s">
        <v>3463</v>
      </c>
      <c r="J666" s="16" t="s">
        <v>1141</v>
      </c>
      <c r="K666" s="16" t="s">
        <v>9</v>
      </c>
      <c r="L666" s="16" t="s">
        <v>62</v>
      </c>
      <c r="M666" s="16" t="s">
        <v>1142</v>
      </c>
      <c r="N666" s="13" t="s">
        <v>1143</v>
      </c>
      <c r="O666" s="13" t="str">
        <f>"0661313018"</f>
        <v>0661313018</v>
      </c>
      <c r="P666" s="2"/>
      <c r="Q666" s="2"/>
      <c r="R666" s="2"/>
      <c r="S666" s="2"/>
      <c r="T666" s="2"/>
      <c r="U666" s="2"/>
      <c r="V666" s="2"/>
      <c r="W666" s="2"/>
      <c r="X666" s="2"/>
      <c r="Y666" s="2"/>
      <c r="Z666" s="2"/>
      <c r="AA666" s="2"/>
      <c r="AB666" s="2"/>
      <c r="AC666" s="2"/>
      <c r="AD666" s="2"/>
      <c r="AE666" s="2"/>
      <c r="AF666" s="2"/>
      <c r="AG666" s="2"/>
      <c r="AH666" s="2"/>
      <c r="AI666" s="2"/>
      <c r="AJ666" s="2"/>
      <c r="AK666" s="2"/>
      <c r="AL666" s="2"/>
      <c r="AM666" s="2"/>
      <c r="AN666" s="2"/>
      <c r="AO666" s="2"/>
      <c r="AP666" s="2"/>
      <c r="AQ666" s="2"/>
      <c r="AR666" s="2"/>
      <c r="AS666" s="2"/>
      <c r="AT666" s="2"/>
      <c r="AU666" s="2"/>
      <c r="AV666" s="2"/>
      <c r="AW666" s="2"/>
      <c r="AX666" s="2"/>
      <c r="AY666" s="2"/>
      <c r="AZ666" s="2"/>
      <c r="BA666" s="2"/>
      <c r="BB666" s="2"/>
      <c r="BC666" s="2"/>
      <c r="BD666" s="2"/>
    </row>
    <row r="667" spans="1:56" s="1" customFormat="1" ht="39" hidden="1" customHeight="1">
      <c r="A667" s="21">
        <v>666</v>
      </c>
      <c r="B667" s="13" t="s">
        <v>2092</v>
      </c>
      <c r="C667" s="22">
        <v>1</v>
      </c>
      <c r="D667" s="14">
        <v>44638</v>
      </c>
      <c r="E667" s="15">
        <v>0.72916666666666663</v>
      </c>
      <c r="F667" s="19" t="s">
        <v>3996</v>
      </c>
      <c r="G667" s="15">
        <v>0.77083333333333337</v>
      </c>
      <c r="H667" s="13" t="s">
        <v>110</v>
      </c>
      <c r="I667" s="16" t="s">
        <v>3307</v>
      </c>
      <c r="J667" s="16" t="s">
        <v>2093</v>
      </c>
      <c r="K667" s="16" t="s">
        <v>9</v>
      </c>
      <c r="L667" s="16" t="s">
        <v>2094</v>
      </c>
      <c r="M667" s="16" t="s">
        <v>2095</v>
      </c>
      <c r="N667" s="13" t="s">
        <v>778</v>
      </c>
      <c r="O667" s="13" t="str">
        <f>"0546461111"</f>
        <v>0546461111</v>
      </c>
      <c r="P667" s="2"/>
      <c r="Q667" s="2"/>
      <c r="R667" s="2"/>
      <c r="S667" s="2"/>
      <c r="T667" s="2"/>
      <c r="U667" s="2"/>
      <c r="V667" s="2"/>
      <c r="W667" s="2"/>
      <c r="X667" s="2"/>
      <c r="Y667" s="2"/>
      <c r="Z667" s="2"/>
      <c r="AA667" s="2"/>
      <c r="AB667" s="2"/>
      <c r="AC667" s="2"/>
      <c r="AD667" s="2"/>
      <c r="AE667" s="2"/>
      <c r="AF667" s="2"/>
      <c r="AG667" s="2"/>
      <c r="AH667" s="2"/>
      <c r="AI667" s="2"/>
      <c r="AJ667" s="2"/>
      <c r="AK667" s="2"/>
      <c r="AL667" s="2"/>
      <c r="AM667" s="2"/>
      <c r="AN667" s="2"/>
      <c r="AO667" s="2"/>
      <c r="AP667" s="2"/>
      <c r="AQ667" s="2"/>
      <c r="AR667" s="2"/>
      <c r="AS667" s="2"/>
      <c r="AT667" s="2"/>
      <c r="AU667" s="2"/>
      <c r="AV667" s="2"/>
      <c r="AW667" s="2"/>
      <c r="AX667" s="2"/>
      <c r="AY667" s="2"/>
      <c r="AZ667" s="2"/>
      <c r="BA667" s="2"/>
      <c r="BB667" s="2"/>
      <c r="BC667" s="2"/>
      <c r="BD667" s="2"/>
    </row>
    <row r="668" spans="1:56" s="1" customFormat="1" ht="39" hidden="1" customHeight="1">
      <c r="A668" s="21">
        <v>667</v>
      </c>
      <c r="B668" s="13" t="s">
        <v>2127</v>
      </c>
      <c r="C668" s="22">
        <v>1</v>
      </c>
      <c r="D668" s="14">
        <v>44642</v>
      </c>
      <c r="E668" s="15">
        <v>0.72916666666666663</v>
      </c>
      <c r="F668" s="19" t="s">
        <v>3996</v>
      </c>
      <c r="G668" s="15">
        <v>0.77083333333333337</v>
      </c>
      <c r="H668" s="13" t="s">
        <v>147</v>
      </c>
      <c r="I668" s="16" t="s">
        <v>3356</v>
      </c>
      <c r="J668" s="16" t="s">
        <v>2128</v>
      </c>
      <c r="K668" s="16" t="s">
        <v>9</v>
      </c>
      <c r="L668" s="16" t="s">
        <v>2129</v>
      </c>
      <c r="M668" s="16" t="s">
        <v>2130</v>
      </c>
      <c r="N668" s="13" t="s">
        <v>2131</v>
      </c>
      <c r="O668" s="13" t="str">
        <f>"0734410818"</f>
        <v>0734410818</v>
      </c>
      <c r="P668" s="2"/>
      <c r="Q668" s="2"/>
      <c r="R668" s="2"/>
      <c r="S668" s="2"/>
      <c r="T668" s="2"/>
      <c r="U668" s="2"/>
      <c r="V668" s="2"/>
      <c r="W668" s="2"/>
      <c r="X668" s="2"/>
      <c r="Y668" s="2"/>
      <c r="Z668" s="2"/>
      <c r="AA668" s="2"/>
      <c r="AB668" s="2"/>
      <c r="AC668" s="2"/>
      <c r="AD668" s="2"/>
      <c r="AE668" s="2"/>
      <c r="AF668" s="2"/>
      <c r="AG668" s="2"/>
      <c r="AH668" s="2"/>
      <c r="AI668" s="2"/>
      <c r="AJ668" s="2"/>
      <c r="AK668" s="2"/>
      <c r="AL668" s="2"/>
      <c r="AM668" s="2"/>
      <c r="AN668" s="2"/>
      <c r="AO668" s="2"/>
      <c r="AP668" s="2"/>
      <c r="AQ668" s="2"/>
      <c r="AR668" s="2"/>
      <c r="AS668" s="2"/>
      <c r="AT668" s="2"/>
      <c r="AU668" s="2"/>
      <c r="AV668" s="2"/>
      <c r="AW668" s="2"/>
      <c r="AX668" s="2"/>
      <c r="AY668" s="2"/>
      <c r="AZ668" s="2"/>
      <c r="BA668" s="2"/>
      <c r="BB668" s="2"/>
      <c r="BC668" s="2"/>
      <c r="BD668" s="2"/>
    </row>
    <row r="669" spans="1:56" s="1" customFormat="1" ht="39" hidden="1" customHeight="1">
      <c r="A669" s="21">
        <v>668</v>
      </c>
      <c r="B669" s="13" t="s">
        <v>2142</v>
      </c>
      <c r="C669" s="22">
        <v>1</v>
      </c>
      <c r="D669" s="14">
        <v>44643</v>
      </c>
      <c r="E669" s="15">
        <v>0.72916666666666663</v>
      </c>
      <c r="F669" s="19" t="s">
        <v>3996</v>
      </c>
      <c r="G669" s="15">
        <v>0.77083333333333337</v>
      </c>
      <c r="H669" s="13" t="s">
        <v>380</v>
      </c>
      <c r="I669" s="16" t="s">
        <v>3319</v>
      </c>
      <c r="J669" s="16" t="s">
        <v>2143</v>
      </c>
      <c r="K669" s="16" t="s">
        <v>9</v>
      </c>
      <c r="L669" s="16" t="s">
        <v>2144</v>
      </c>
      <c r="M669" s="16" t="s">
        <v>1776</v>
      </c>
      <c r="N669" s="13" t="s">
        <v>1038</v>
      </c>
      <c r="O669" s="13" t="str">
        <f>"0762863511"</f>
        <v>0762863511</v>
      </c>
      <c r="P669" s="2"/>
      <c r="Q669" s="2"/>
      <c r="R669" s="2"/>
      <c r="S669" s="2"/>
      <c r="T669" s="2"/>
      <c r="U669" s="2"/>
      <c r="V669" s="2"/>
      <c r="W669" s="2"/>
      <c r="X669" s="2"/>
      <c r="Y669" s="2"/>
      <c r="Z669" s="2"/>
      <c r="AA669" s="2"/>
      <c r="AB669" s="2"/>
      <c r="AC669" s="2"/>
      <c r="AD669" s="2"/>
      <c r="AE669" s="2"/>
      <c r="AF669" s="2"/>
      <c r="AG669" s="2"/>
      <c r="AH669" s="2"/>
      <c r="AI669" s="2"/>
      <c r="AJ669" s="2"/>
      <c r="AK669" s="2"/>
      <c r="AL669" s="2"/>
      <c r="AM669" s="2"/>
      <c r="AN669" s="2"/>
      <c r="AO669" s="2"/>
      <c r="AP669" s="2"/>
      <c r="AQ669" s="2"/>
      <c r="AR669" s="2"/>
      <c r="AS669" s="2"/>
      <c r="AT669" s="2"/>
      <c r="AU669" s="2"/>
      <c r="AV669" s="2"/>
      <c r="AW669" s="2"/>
      <c r="AX669" s="2"/>
      <c r="AY669" s="2"/>
      <c r="AZ669" s="2"/>
      <c r="BA669" s="2"/>
      <c r="BB669" s="2"/>
      <c r="BC669" s="2"/>
      <c r="BD669" s="2"/>
    </row>
    <row r="670" spans="1:56" s="1" customFormat="1" ht="39" hidden="1" customHeight="1">
      <c r="A670" s="21">
        <v>669</v>
      </c>
      <c r="B670" s="13" t="s">
        <v>2126</v>
      </c>
      <c r="C670" s="22">
        <v>1</v>
      </c>
      <c r="D670" s="14">
        <v>44645</v>
      </c>
      <c r="E670" s="15">
        <v>0.72916666666666663</v>
      </c>
      <c r="F670" s="19" t="s">
        <v>3996</v>
      </c>
      <c r="G670" s="15">
        <v>0.77083333333333337</v>
      </c>
      <c r="H670" s="13" t="s">
        <v>67</v>
      </c>
      <c r="I670" s="16" t="s">
        <v>3384</v>
      </c>
      <c r="J670" s="16" t="s">
        <v>2118</v>
      </c>
      <c r="K670" s="16" t="s">
        <v>2060</v>
      </c>
      <c r="L670" s="16" t="s">
        <v>351</v>
      </c>
      <c r="M670" s="16" t="s">
        <v>667</v>
      </c>
      <c r="N670" s="13" t="s">
        <v>668</v>
      </c>
      <c r="O670" s="13" t="str">
        <f>"0339793611"</f>
        <v>0339793611</v>
      </c>
      <c r="P670" s="2"/>
      <c r="Q670" s="2"/>
      <c r="R670" s="2"/>
      <c r="S670" s="2"/>
      <c r="T670" s="2"/>
      <c r="U670" s="2"/>
      <c r="V670" s="2"/>
      <c r="W670" s="2"/>
      <c r="X670" s="2"/>
      <c r="Y670" s="2"/>
      <c r="Z670" s="2"/>
      <c r="AA670" s="2"/>
      <c r="AB670" s="2"/>
      <c r="AC670" s="2"/>
      <c r="AD670" s="2"/>
      <c r="AE670" s="2"/>
      <c r="AF670" s="2"/>
      <c r="AG670" s="2"/>
      <c r="AH670" s="2"/>
      <c r="AI670" s="2"/>
      <c r="AJ670" s="2"/>
      <c r="AK670" s="2"/>
      <c r="AL670" s="2"/>
      <c r="AM670" s="2"/>
      <c r="AN670" s="2"/>
      <c r="AO670" s="2"/>
      <c r="AP670" s="2"/>
      <c r="AQ670" s="2"/>
      <c r="AR670" s="2"/>
      <c r="AS670" s="2"/>
      <c r="AT670" s="2"/>
      <c r="AU670" s="2"/>
      <c r="AV670" s="2"/>
      <c r="AW670" s="2"/>
      <c r="AX670" s="2"/>
      <c r="AY670" s="2"/>
      <c r="AZ670" s="2"/>
      <c r="BA670" s="2"/>
      <c r="BB670" s="2"/>
      <c r="BC670" s="2"/>
      <c r="BD670" s="2"/>
    </row>
    <row r="671" spans="1:56" s="1" customFormat="1" ht="39" hidden="1" customHeight="1">
      <c r="A671" s="21">
        <v>670</v>
      </c>
      <c r="B671" s="13" t="s">
        <v>2163</v>
      </c>
      <c r="C671" s="22">
        <v>1</v>
      </c>
      <c r="D671" s="14">
        <v>44648</v>
      </c>
      <c r="E671" s="15">
        <v>0.70833333333333337</v>
      </c>
      <c r="F671" s="19" t="s">
        <v>3996</v>
      </c>
      <c r="G671" s="15">
        <v>0.75</v>
      </c>
      <c r="H671" s="13" t="s">
        <v>38</v>
      </c>
      <c r="I671" s="16" t="s">
        <v>3486</v>
      </c>
      <c r="J671" s="16" t="s">
        <v>2164</v>
      </c>
      <c r="K671" s="16" t="s">
        <v>6</v>
      </c>
      <c r="L671" s="16" t="s">
        <v>619</v>
      </c>
      <c r="M671" s="16" t="s">
        <v>2165</v>
      </c>
      <c r="N671" s="13" t="s">
        <v>2166</v>
      </c>
      <c r="O671" s="13" t="str">
        <f>"0799221200"</f>
        <v>0799221200</v>
      </c>
      <c r="P671" s="2"/>
      <c r="Q671" s="2"/>
      <c r="R671" s="2"/>
      <c r="S671" s="2"/>
      <c r="T671" s="2"/>
      <c r="U671" s="2"/>
      <c r="V671" s="2"/>
      <c r="W671" s="2"/>
      <c r="X671" s="2"/>
      <c r="Y671" s="2"/>
      <c r="Z671" s="2"/>
      <c r="AA671" s="2"/>
      <c r="AB671" s="2"/>
      <c r="AC671" s="2"/>
      <c r="AD671" s="2"/>
      <c r="AE671" s="2"/>
      <c r="AF671" s="2"/>
      <c r="AG671" s="2"/>
      <c r="AH671" s="2"/>
      <c r="AI671" s="2"/>
      <c r="AJ671" s="2"/>
      <c r="AK671" s="2"/>
      <c r="AL671" s="2"/>
      <c r="AM671" s="2"/>
      <c r="AN671" s="2"/>
      <c r="AO671" s="2"/>
      <c r="AP671" s="2"/>
      <c r="AQ671" s="2"/>
      <c r="AR671" s="2"/>
      <c r="AS671" s="2"/>
      <c r="AT671" s="2"/>
      <c r="AU671" s="2"/>
      <c r="AV671" s="2"/>
      <c r="AW671" s="2"/>
      <c r="AX671" s="2"/>
      <c r="AY671" s="2"/>
      <c r="AZ671" s="2"/>
      <c r="BA671" s="2"/>
      <c r="BB671" s="2"/>
      <c r="BC671" s="2"/>
      <c r="BD671" s="2"/>
    </row>
    <row r="672" spans="1:56" s="1" customFormat="1" ht="39" hidden="1" customHeight="1">
      <c r="A672" s="21">
        <v>671</v>
      </c>
      <c r="B672" s="13" t="s">
        <v>2087</v>
      </c>
      <c r="C672" s="22">
        <v>1</v>
      </c>
      <c r="D672" s="14">
        <v>44650</v>
      </c>
      <c r="E672" s="15">
        <v>0.66666666666666663</v>
      </c>
      <c r="F672" s="19" t="s">
        <v>3996</v>
      </c>
      <c r="G672" s="15">
        <v>0.70833333333333337</v>
      </c>
      <c r="H672" s="13" t="s">
        <v>34</v>
      </c>
      <c r="I672" s="16" t="s">
        <v>3288</v>
      </c>
      <c r="J672" s="16" t="s">
        <v>953</v>
      </c>
      <c r="K672" s="16" t="s">
        <v>6</v>
      </c>
      <c r="L672" s="16" t="s">
        <v>722</v>
      </c>
      <c r="M672" s="16" t="s">
        <v>954</v>
      </c>
      <c r="N672" s="13" t="s">
        <v>955</v>
      </c>
      <c r="O672" s="13" t="str">
        <f>"0448443333"</f>
        <v>0448443333</v>
      </c>
      <c r="P672" s="2"/>
      <c r="Q672" s="2"/>
      <c r="R672" s="2"/>
      <c r="S672" s="2"/>
      <c r="T672" s="2"/>
      <c r="U672" s="2"/>
      <c r="V672" s="2"/>
      <c r="W672" s="2"/>
      <c r="X672" s="2"/>
      <c r="Y672" s="2"/>
      <c r="Z672" s="2"/>
      <c r="AA672" s="2"/>
      <c r="AB672" s="2"/>
      <c r="AC672" s="2"/>
      <c r="AD672" s="2"/>
      <c r="AE672" s="2"/>
      <c r="AF672" s="2"/>
      <c r="AG672" s="2"/>
      <c r="AH672" s="2"/>
      <c r="AI672" s="2"/>
      <c r="AJ672" s="2"/>
      <c r="AK672" s="2"/>
      <c r="AL672" s="2"/>
      <c r="AM672" s="2"/>
      <c r="AN672" s="2"/>
      <c r="AO672" s="2"/>
      <c r="AP672" s="2"/>
      <c r="AQ672" s="2"/>
      <c r="AR672" s="2"/>
      <c r="AS672" s="2"/>
      <c r="AT672" s="2"/>
      <c r="AU672" s="2"/>
      <c r="AV672" s="2"/>
      <c r="AW672" s="2"/>
      <c r="AX672" s="2"/>
      <c r="AY672" s="2"/>
      <c r="AZ672" s="2"/>
      <c r="BA672" s="2"/>
      <c r="BB672" s="2"/>
      <c r="BC672" s="2"/>
      <c r="BD672" s="2"/>
    </row>
    <row r="673" spans="1:56" s="1" customFormat="1" ht="39" hidden="1" customHeight="1">
      <c r="A673" s="21">
        <v>672</v>
      </c>
      <c r="B673" s="13" t="s">
        <v>2167</v>
      </c>
      <c r="C673" s="22">
        <v>1</v>
      </c>
      <c r="D673" s="14">
        <v>44650</v>
      </c>
      <c r="E673" s="15">
        <v>0.70833333333333337</v>
      </c>
      <c r="F673" s="19" t="s">
        <v>3996</v>
      </c>
      <c r="G673" s="15">
        <v>0.77083333333333337</v>
      </c>
      <c r="H673" s="13" t="s">
        <v>913</v>
      </c>
      <c r="I673" s="16" t="s">
        <v>3483</v>
      </c>
      <c r="J673" s="16" t="s">
        <v>2168</v>
      </c>
      <c r="K673" s="16" t="s">
        <v>9</v>
      </c>
      <c r="L673" s="16" t="s">
        <v>2169</v>
      </c>
      <c r="M673" s="16" t="s">
        <v>2170</v>
      </c>
      <c r="N673" s="13" t="s">
        <v>2171</v>
      </c>
      <c r="O673" s="13" t="str">
        <f>"0988953331"</f>
        <v>0988953331</v>
      </c>
      <c r="P673" s="2"/>
      <c r="Q673" s="2"/>
      <c r="R673" s="2"/>
      <c r="S673" s="2"/>
      <c r="T673" s="2"/>
      <c r="U673" s="2"/>
      <c r="V673" s="2"/>
      <c r="W673" s="2"/>
      <c r="X673" s="2"/>
      <c r="Y673" s="2"/>
      <c r="Z673" s="2"/>
      <c r="AA673" s="2"/>
      <c r="AB673" s="2"/>
      <c r="AC673" s="2"/>
      <c r="AD673" s="2"/>
      <c r="AE673" s="2"/>
      <c r="AF673" s="2"/>
      <c r="AG673" s="2"/>
      <c r="AH673" s="2"/>
      <c r="AI673" s="2"/>
      <c r="AJ673" s="2"/>
      <c r="AK673" s="2"/>
      <c r="AL673" s="2"/>
      <c r="AM673" s="2"/>
      <c r="AN673" s="2"/>
      <c r="AO673" s="2"/>
      <c r="AP673" s="2"/>
      <c r="AQ673" s="2"/>
      <c r="AR673" s="2"/>
      <c r="AS673" s="2"/>
      <c r="AT673" s="2"/>
      <c r="AU673" s="2"/>
      <c r="AV673" s="2"/>
      <c r="AW673" s="2"/>
      <c r="AX673" s="2"/>
      <c r="AY673" s="2"/>
      <c r="AZ673" s="2"/>
      <c r="BA673" s="2"/>
      <c r="BB673" s="2"/>
      <c r="BC673" s="2"/>
      <c r="BD673" s="2"/>
    </row>
    <row r="674" spans="1:56" s="1" customFormat="1" ht="39" hidden="1" customHeight="1">
      <c r="A674" s="21">
        <v>673</v>
      </c>
      <c r="B674" s="13" t="s">
        <v>2147</v>
      </c>
      <c r="C674" s="22">
        <v>1</v>
      </c>
      <c r="D674" s="14">
        <v>44652</v>
      </c>
      <c r="E674" s="15">
        <v>0.4375</v>
      </c>
      <c r="F674" s="19" t="s">
        <v>3996</v>
      </c>
      <c r="G674" s="15">
        <v>0.47916666666666669</v>
      </c>
      <c r="H674" s="13" t="s">
        <v>67</v>
      </c>
      <c r="I674" s="16" t="s">
        <v>3408</v>
      </c>
      <c r="J674" s="16" t="s">
        <v>2148</v>
      </c>
      <c r="K674" s="16" t="s">
        <v>2060</v>
      </c>
      <c r="L674" s="16" t="s">
        <v>2149</v>
      </c>
      <c r="M674" s="16" t="s">
        <v>2150</v>
      </c>
      <c r="N674" s="13" t="s">
        <v>76</v>
      </c>
      <c r="O674" s="13" t="str">
        <f>"0337848299"</f>
        <v>0337848299</v>
      </c>
      <c r="P674" s="2"/>
      <c r="Q674" s="2"/>
      <c r="R674" s="2"/>
      <c r="S674" s="2"/>
      <c r="T674" s="2"/>
      <c r="U674" s="2"/>
      <c r="V674" s="2"/>
      <c r="W674" s="2"/>
      <c r="X674" s="2"/>
      <c r="Y674" s="2"/>
      <c r="Z674" s="2"/>
      <c r="AA674" s="2"/>
      <c r="AB674" s="2"/>
      <c r="AC674" s="2"/>
      <c r="AD674" s="2"/>
      <c r="AE674" s="2"/>
      <c r="AF674" s="2"/>
      <c r="AG674" s="2"/>
      <c r="AH674" s="2"/>
      <c r="AI674" s="2"/>
      <c r="AJ674" s="2"/>
      <c r="AK674" s="2"/>
      <c r="AL674" s="2"/>
      <c r="AM674" s="2"/>
      <c r="AN674" s="2"/>
      <c r="AO674" s="2"/>
      <c r="AP674" s="2"/>
      <c r="AQ674" s="2"/>
      <c r="AR674" s="2"/>
      <c r="AS674" s="2"/>
      <c r="AT674" s="2"/>
      <c r="AU674" s="2"/>
      <c r="AV674" s="2"/>
      <c r="AW674" s="2"/>
      <c r="AX674" s="2"/>
      <c r="AY674" s="2"/>
      <c r="AZ674" s="2"/>
      <c r="BA674" s="2"/>
      <c r="BB674" s="2"/>
      <c r="BC674" s="2"/>
      <c r="BD674" s="2"/>
    </row>
    <row r="675" spans="1:56" s="1" customFormat="1" ht="39" hidden="1" customHeight="1">
      <c r="A675" s="21">
        <v>674</v>
      </c>
      <c r="B675" s="13" t="s">
        <v>2145</v>
      </c>
      <c r="C675" s="22">
        <v>1</v>
      </c>
      <c r="D675" s="14">
        <v>44658</v>
      </c>
      <c r="E675" s="15">
        <v>0.75</v>
      </c>
      <c r="F675" s="19" t="s">
        <v>3996</v>
      </c>
      <c r="G675" s="15">
        <v>0.80208333333333337</v>
      </c>
      <c r="H675" s="13" t="s">
        <v>133</v>
      </c>
      <c r="I675" s="16" t="s">
        <v>3376</v>
      </c>
      <c r="J675" s="16" t="s">
        <v>1030</v>
      </c>
      <c r="K675" s="16" t="s">
        <v>6</v>
      </c>
      <c r="L675" s="16" t="s">
        <v>2146</v>
      </c>
      <c r="M675" s="16" t="s">
        <v>1032</v>
      </c>
      <c r="N675" s="13" t="s">
        <v>1033</v>
      </c>
      <c r="O675" s="13" t="str">
        <f>"0836222129"</f>
        <v>0836222129</v>
      </c>
      <c r="P675" s="2"/>
      <c r="Q675" s="2"/>
      <c r="R675" s="2"/>
      <c r="S675" s="2"/>
      <c r="T675" s="2"/>
      <c r="U675" s="2"/>
      <c r="V675" s="2"/>
      <c r="W675" s="2"/>
      <c r="X675" s="2"/>
      <c r="Y675" s="2"/>
      <c r="Z675" s="2"/>
      <c r="AA675" s="2"/>
      <c r="AB675" s="2"/>
      <c r="AC675" s="2"/>
      <c r="AD675" s="2"/>
      <c r="AE675" s="2"/>
      <c r="AF675" s="2"/>
      <c r="AG675" s="2"/>
      <c r="AH675" s="2"/>
      <c r="AI675" s="2"/>
      <c r="AJ675" s="2"/>
      <c r="AK675" s="2"/>
      <c r="AL675" s="2"/>
      <c r="AM675" s="2"/>
      <c r="AN675" s="2"/>
      <c r="AO675" s="2"/>
      <c r="AP675" s="2"/>
      <c r="AQ675" s="2"/>
      <c r="AR675" s="2"/>
      <c r="AS675" s="2"/>
      <c r="AT675" s="2"/>
      <c r="AU675" s="2"/>
      <c r="AV675" s="2"/>
      <c r="AW675" s="2"/>
      <c r="AX675" s="2"/>
      <c r="AY675" s="2"/>
      <c r="AZ675" s="2"/>
      <c r="BA675" s="2"/>
      <c r="BB675" s="2"/>
      <c r="BC675" s="2"/>
      <c r="BD675" s="2"/>
    </row>
    <row r="676" spans="1:56" s="1" customFormat="1" ht="39" hidden="1" customHeight="1">
      <c r="A676" s="21">
        <v>675</v>
      </c>
      <c r="B676" s="13" t="s">
        <v>2154</v>
      </c>
      <c r="C676" s="22">
        <v>1</v>
      </c>
      <c r="D676" s="14">
        <v>44658</v>
      </c>
      <c r="E676" s="15">
        <v>0.375</v>
      </c>
      <c r="F676" s="19" t="s">
        <v>3996</v>
      </c>
      <c r="G676" s="15">
        <v>0.4375</v>
      </c>
      <c r="H676" s="13" t="s">
        <v>80</v>
      </c>
      <c r="I676" s="16" t="s">
        <v>3283</v>
      </c>
      <c r="J676" s="16" t="s">
        <v>81</v>
      </c>
      <c r="K676" s="16" t="s">
        <v>9</v>
      </c>
      <c r="L676" s="16" t="s">
        <v>86</v>
      </c>
      <c r="M676" s="16" t="s">
        <v>1050</v>
      </c>
      <c r="N676" s="13" t="s">
        <v>84</v>
      </c>
      <c r="O676" s="13" t="str">
        <f>"0593541111"</f>
        <v>0593541111</v>
      </c>
      <c r="P676" s="2"/>
      <c r="Q676" s="2"/>
      <c r="R676" s="2"/>
      <c r="S676" s="2"/>
      <c r="T676" s="2"/>
      <c r="U676" s="2"/>
      <c r="V676" s="2"/>
      <c r="W676" s="2"/>
      <c r="X676" s="2"/>
      <c r="Y676" s="2"/>
      <c r="Z676" s="2"/>
      <c r="AA676" s="2"/>
      <c r="AB676" s="2"/>
      <c r="AC676" s="2"/>
      <c r="AD676" s="2"/>
      <c r="AE676" s="2"/>
      <c r="AF676" s="2"/>
      <c r="AG676" s="2"/>
      <c r="AH676" s="2"/>
      <c r="AI676" s="2"/>
      <c r="AJ676" s="2"/>
      <c r="AK676" s="2"/>
      <c r="AL676" s="2"/>
      <c r="AM676" s="2"/>
      <c r="AN676" s="2"/>
      <c r="AO676" s="2"/>
      <c r="AP676" s="2"/>
      <c r="AQ676" s="2"/>
      <c r="AR676" s="2"/>
      <c r="AS676" s="2"/>
      <c r="AT676" s="2"/>
      <c r="AU676" s="2"/>
      <c r="AV676" s="2"/>
      <c r="AW676" s="2"/>
      <c r="AX676" s="2"/>
      <c r="AY676" s="2"/>
      <c r="AZ676" s="2"/>
      <c r="BA676" s="2"/>
      <c r="BB676" s="2"/>
      <c r="BC676" s="2"/>
      <c r="BD676" s="2"/>
    </row>
    <row r="677" spans="1:56" s="1" customFormat="1" ht="39" hidden="1" customHeight="1">
      <c r="A677" s="21">
        <v>676</v>
      </c>
      <c r="B677" s="13" t="s">
        <v>2155</v>
      </c>
      <c r="C677" s="22">
        <v>1</v>
      </c>
      <c r="D677" s="14">
        <v>44658</v>
      </c>
      <c r="E677" s="15">
        <v>0.4375</v>
      </c>
      <c r="F677" s="19" t="s">
        <v>3996</v>
      </c>
      <c r="G677" s="15">
        <v>0.5</v>
      </c>
      <c r="H677" s="13" t="s">
        <v>80</v>
      </c>
      <c r="I677" s="16" t="s">
        <v>3283</v>
      </c>
      <c r="J677" s="16" t="s">
        <v>81</v>
      </c>
      <c r="K677" s="16" t="s">
        <v>13</v>
      </c>
      <c r="L677" s="16" t="s">
        <v>82</v>
      </c>
      <c r="M677" s="16" t="s">
        <v>1050</v>
      </c>
      <c r="N677" s="13" t="s">
        <v>84</v>
      </c>
      <c r="O677" s="13" t="str">
        <f>"0593541111"</f>
        <v>0593541111</v>
      </c>
      <c r="P677" s="2"/>
      <c r="Q677" s="2"/>
      <c r="R677" s="2"/>
      <c r="S677" s="2"/>
      <c r="T677" s="2"/>
      <c r="U677" s="2"/>
      <c r="V677" s="2"/>
      <c r="W677" s="2"/>
      <c r="X677" s="2"/>
      <c r="Y677" s="2"/>
      <c r="Z677" s="2"/>
      <c r="AA677" s="2"/>
      <c r="AB677" s="2"/>
      <c r="AC677" s="2"/>
      <c r="AD677" s="2"/>
      <c r="AE677" s="2"/>
      <c r="AF677" s="2"/>
      <c r="AG677" s="2"/>
      <c r="AH677" s="2"/>
      <c r="AI677" s="2"/>
      <c r="AJ677" s="2"/>
      <c r="AK677" s="2"/>
      <c r="AL677" s="2"/>
      <c r="AM677" s="2"/>
      <c r="AN677" s="2"/>
      <c r="AO677" s="2"/>
      <c r="AP677" s="2"/>
      <c r="AQ677" s="2"/>
      <c r="AR677" s="2"/>
      <c r="AS677" s="2"/>
      <c r="AT677" s="2"/>
      <c r="AU677" s="2"/>
      <c r="AV677" s="2"/>
      <c r="AW677" s="2"/>
      <c r="AX677" s="2"/>
      <c r="AY677" s="2"/>
      <c r="AZ677" s="2"/>
      <c r="BA677" s="2"/>
      <c r="BB677" s="2"/>
      <c r="BC677" s="2"/>
      <c r="BD677" s="2"/>
    </row>
    <row r="678" spans="1:56" s="1" customFormat="1" ht="39" hidden="1" customHeight="1">
      <c r="A678" s="21">
        <v>677</v>
      </c>
      <c r="B678" s="13" t="s">
        <v>2172</v>
      </c>
      <c r="C678" s="22">
        <v>1</v>
      </c>
      <c r="D678" s="14">
        <v>44659</v>
      </c>
      <c r="E678" s="15">
        <v>0.6875</v>
      </c>
      <c r="F678" s="19" t="s">
        <v>3996</v>
      </c>
      <c r="G678" s="15">
        <v>0.75</v>
      </c>
      <c r="H678" s="13" t="s">
        <v>95</v>
      </c>
      <c r="I678" s="16" t="s">
        <v>3331</v>
      </c>
      <c r="J678" s="16" t="s">
        <v>1541</v>
      </c>
      <c r="K678" s="16" t="s">
        <v>429</v>
      </c>
      <c r="L678" s="16" t="s">
        <v>351</v>
      </c>
      <c r="M678" s="16" t="s">
        <v>1543</v>
      </c>
      <c r="N678" s="13" t="s">
        <v>1544</v>
      </c>
      <c r="O678" s="13" t="str">
        <f>"0752126238"</f>
        <v>0752126238</v>
      </c>
      <c r="P678" s="2"/>
      <c r="Q678" s="2"/>
      <c r="R678" s="2"/>
      <c r="S678" s="2"/>
      <c r="T678" s="2"/>
      <c r="U678" s="2"/>
      <c r="V678" s="2"/>
      <c r="W678" s="2"/>
      <c r="X678" s="2"/>
      <c r="Y678" s="2"/>
      <c r="Z678" s="2"/>
      <c r="AA678" s="2"/>
      <c r="AB678" s="2"/>
      <c r="AC678" s="2"/>
      <c r="AD678" s="2"/>
      <c r="AE678" s="2"/>
      <c r="AF678" s="2"/>
      <c r="AG678" s="2"/>
      <c r="AH678" s="2"/>
      <c r="AI678" s="2"/>
      <c r="AJ678" s="2"/>
      <c r="AK678" s="2"/>
      <c r="AL678" s="2"/>
      <c r="AM678" s="2"/>
      <c r="AN678" s="2"/>
      <c r="AO678" s="2"/>
      <c r="AP678" s="2"/>
      <c r="AQ678" s="2"/>
      <c r="AR678" s="2"/>
      <c r="AS678" s="2"/>
      <c r="AT678" s="2"/>
      <c r="AU678" s="2"/>
      <c r="AV678" s="2"/>
      <c r="AW678" s="2"/>
      <c r="AX678" s="2"/>
      <c r="AY678" s="2"/>
      <c r="AZ678" s="2"/>
      <c r="BA678" s="2"/>
      <c r="BB678" s="2"/>
      <c r="BC678" s="2"/>
      <c r="BD678" s="2"/>
    </row>
    <row r="679" spans="1:56" s="1" customFormat="1" ht="39" hidden="1" customHeight="1">
      <c r="A679" s="21">
        <v>678</v>
      </c>
      <c r="B679" s="13" t="s">
        <v>1912</v>
      </c>
      <c r="C679" s="22">
        <v>1</v>
      </c>
      <c r="D679" s="14">
        <v>44662</v>
      </c>
      <c r="E679" s="15">
        <v>0.77083333333333337</v>
      </c>
      <c r="F679" s="19" t="s">
        <v>3996</v>
      </c>
      <c r="G679" s="15">
        <v>0.8125</v>
      </c>
      <c r="H679" s="13" t="s">
        <v>115</v>
      </c>
      <c r="I679" s="16" t="s">
        <v>3450</v>
      </c>
      <c r="J679" s="16" t="s">
        <v>1913</v>
      </c>
      <c r="K679" s="16" t="s">
        <v>6</v>
      </c>
      <c r="L679" s="16" t="s">
        <v>693</v>
      </c>
      <c r="M679" s="16" t="s">
        <v>221</v>
      </c>
      <c r="N679" s="13" t="s">
        <v>222</v>
      </c>
      <c r="O679" s="13" t="str">
        <f>"0664415451"</f>
        <v>0664415451</v>
      </c>
      <c r="P679" s="2"/>
      <c r="Q679" s="2"/>
      <c r="R679" s="2"/>
      <c r="S679" s="2"/>
      <c r="T679" s="2"/>
      <c r="U679" s="2"/>
      <c r="V679" s="2"/>
      <c r="W679" s="2"/>
      <c r="X679" s="2"/>
      <c r="Y679" s="2"/>
      <c r="Z679" s="2"/>
      <c r="AA679" s="2"/>
      <c r="AB679" s="2"/>
      <c r="AC679" s="2"/>
      <c r="AD679" s="2"/>
      <c r="AE679" s="2"/>
      <c r="AF679" s="2"/>
      <c r="AG679" s="2"/>
      <c r="AH679" s="2"/>
      <c r="AI679" s="2"/>
      <c r="AJ679" s="2"/>
      <c r="AK679" s="2"/>
      <c r="AL679" s="2"/>
      <c r="AM679" s="2"/>
      <c r="AN679" s="2"/>
      <c r="AO679" s="2"/>
      <c r="AP679" s="2"/>
      <c r="AQ679" s="2"/>
      <c r="AR679" s="2"/>
      <c r="AS679" s="2"/>
      <c r="AT679" s="2"/>
      <c r="AU679" s="2"/>
      <c r="AV679" s="2"/>
      <c r="AW679" s="2"/>
      <c r="AX679" s="2"/>
      <c r="AY679" s="2"/>
      <c r="AZ679" s="2"/>
      <c r="BA679" s="2"/>
      <c r="BB679" s="2"/>
      <c r="BC679" s="2"/>
      <c r="BD679" s="2"/>
    </row>
    <row r="680" spans="1:56" s="1" customFormat="1" ht="39" hidden="1" customHeight="1">
      <c r="A680" s="21">
        <v>679</v>
      </c>
      <c r="B680" s="13" t="s">
        <v>2173</v>
      </c>
      <c r="C680" s="22">
        <v>1</v>
      </c>
      <c r="D680" s="14">
        <v>44670</v>
      </c>
      <c r="E680" s="15">
        <v>0.75</v>
      </c>
      <c r="F680" s="19" t="s">
        <v>3996</v>
      </c>
      <c r="G680" s="15">
        <v>0.8125</v>
      </c>
      <c r="H680" s="13" t="s">
        <v>34</v>
      </c>
      <c r="I680" s="16" t="s">
        <v>3298</v>
      </c>
      <c r="J680" s="16" t="s">
        <v>606</v>
      </c>
      <c r="K680" s="16" t="s">
        <v>6</v>
      </c>
      <c r="L680" s="16" t="s">
        <v>2174</v>
      </c>
      <c r="M680" s="16" t="s">
        <v>608</v>
      </c>
      <c r="N680" s="13" t="s">
        <v>609</v>
      </c>
      <c r="O680" s="13" t="str">
        <f>"0456286858"</f>
        <v>0456286858</v>
      </c>
      <c r="P680" s="2"/>
      <c r="Q680" s="2"/>
      <c r="R680" s="2"/>
      <c r="S680" s="2"/>
      <c r="T680" s="2"/>
      <c r="U680" s="2"/>
      <c r="V680" s="2"/>
      <c r="W680" s="2"/>
      <c r="X680" s="2"/>
      <c r="Y680" s="2"/>
      <c r="Z680" s="2"/>
      <c r="AA680" s="2"/>
      <c r="AB680" s="2"/>
      <c r="AC680" s="2"/>
      <c r="AD680" s="2"/>
      <c r="AE680" s="2"/>
      <c r="AF680" s="2"/>
      <c r="AG680" s="2"/>
      <c r="AH680" s="2"/>
      <c r="AI680" s="2"/>
      <c r="AJ680" s="2"/>
      <c r="AK680" s="2"/>
      <c r="AL680" s="2"/>
      <c r="AM680" s="2"/>
      <c r="AN680" s="2"/>
      <c r="AO680" s="2"/>
      <c r="AP680" s="2"/>
      <c r="AQ680" s="2"/>
      <c r="AR680" s="2"/>
      <c r="AS680" s="2"/>
      <c r="AT680" s="2"/>
      <c r="AU680" s="2"/>
      <c r="AV680" s="2"/>
      <c r="AW680" s="2"/>
      <c r="AX680" s="2"/>
      <c r="AY680" s="2"/>
      <c r="AZ680" s="2"/>
      <c r="BA680" s="2"/>
      <c r="BB680" s="2"/>
      <c r="BC680" s="2"/>
      <c r="BD680" s="2"/>
    </row>
    <row r="681" spans="1:56" s="1" customFormat="1" ht="39" hidden="1" customHeight="1">
      <c r="A681" s="21">
        <v>680</v>
      </c>
      <c r="B681" s="13" t="s">
        <v>2175</v>
      </c>
      <c r="C681" s="22">
        <v>1</v>
      </c>
      <c r="D681" s="14">
        <v>44679</v>
      </c>
      <c r="E681" s="15">
        <v>0.66666666666666663</v>
      </c>
      <c r="F681" s="19" t="s">
        <v>3996</v>
      </c>
      <c r="G681" s="15">
        <v>0.70833333333333337</v>
      </c>
      <c r="H681" s="13" t="s">
        <v>5</v>
      </c>
      <c r="I681" s="16" t="s">
        <v>3489</v>
      </c>
      <c r="J681" s="16" t="s">
        <v>2176</v>
      </c>
      <c r="K681" s="16" t="s">
        <v>9</v>
      </c>
      <c r="L681" s="16" t="s">
        <v>2177</v>
      </c>
      <c r="M681" s="16" t="s">
        <v>2178</v>
      </c>
      <c r="N681" s="13" t="s">
        <v>2179</v>
      </c>
      <c r="O681" s="13" t="str">
        <f>"0958471511"</f>
        <v>0958471511</v>
      </c>
      <c r="P681" s="2"/>
      <c r="Q681" s="2"/>
      <c r="R681" s="2"/>
      <c r="S681" s="2"/>
      <c r="T681" s="2"/>
      <c r="U681" s="2"/>
      <c r="V681" s="2"/>
      <c r="W681" s="2"/>
      <c r="X681" s="2"/>
      <c r="Y681" s="2"/>
      <c r="Z681" s="2"/>
      <c r="AA681" s="2"/>
      <c r="AB681" s="2"/>
      <c r="AC681" s="2"/>
      <c r="AD681" s="2"/>
      <c r="AE681" s="2"/>
      <c r="AF681" s="2"/>
      <c r="AG681" s="2"/>
      <c r="AH681" s="2"/>
      <c r="AI681" s="2"/>
      <c r="AJ681" s="2"/>
      <c r="AK681" s="2"/>
      <c r="AL681" s="2"/>
      <c r="AM681" s="2"/>
      <c r="AN681" s="2"/>
      <c r="AO681" s="2"/>
      <c r="AP681" s="2"/>
      <c r="AQ681" s="2"/>
      <c r="AR681" s="2"/>
      <c r="AS681" s="2"/>
      <c r="AT681" s="2"/>
      <c r="AU681" s="2"/>
      <c r="AV681" s="2"/>
      <c r="AW681" s="2"/>
      <c r="AX681" s="2"/>
      <c r="AY681" s="2"/>
      <c r="AZ681" s="2"/>
      <c r="BA681" s="2"/>
      <c r="BB681" s="2"/>
      <c r="BC681" s="2"/>
      <c r="BD681" s="2"/>
    </row>
    <row r="682" spans="1:56" s="1" customFormat="1" ht="39" hidden="1" customHeight="1">
      <c r="A682" s="21">
        <v>681</v>
      </c>
      <c r="B682" s="13" t="s">
        <v>2151</v>
      </c>
      <c r="C682" s="22">
        <v>1</v>
      </c>
      <c r="D682" s="14">
        <v>44692</v>
      </c>
      <c r="E682" s="15">
        <v>0.71875</v>
      </c>
      <c r="F682" s="19" t="s">
        <v>3996</v>
      </c>
      <c r="G682" s="15">
        <v>0.76041666666666663</v>
      </c>
      <c r="H682" s="13" t="s">
        <v>484</v>
      </c>
      <c r="I682" s="16" t="s">
        <v>3378</v>
      </c>
      <c r="J682" s="16" t="s">
        <v>2152</v>
      </c>
      <c r="K682" s="16" t="s">
        <v>6</v>
      </c>
      <c r="L682" s="16" t="s">
        <v>2153</v>
      </c>
      <c r="M682" s="16" t="s">
        <v>1318</v>
      </c>
      <c r="N682" s="13" t="s">
        <v>1319</v>
      </c>
      <c r="O682" s="13" t="str">
        <f>"0948298904"</f>
        <v>0948298904</v>
      </c>
      <c r="P682" s="2"/>
      <c r="Q682" s="2"/>
      <c r="R682" s="2"/>
      <c r="S682" s="2"/>
      <c r="T682" s="2"/>
      <c r="U682" s="2"/>
      <c r="V682" s="2"/>
      <c r="W682" s="2"/>
      <c r="X682" s="2"/>
      <c r="Y682" s="2"/>
      <c r="Z682" s="2"/>
      <c r="AA682" s="2"/>
      <c r="AB682" s="2"/>
      <c r="AC682" s="2"/>
      <c r="AD682" s="2"/>
      <c r="AE682" s="2"/>
      <c r="AF682" s="2"/>
      <c r="AG682" s="2"/>
      <c r="AH682" s="2"/>
      <c r="AI682" s="2"/>
      <c r="AJ682" s="2"/>
      <c r="AK682" s="2"/>
      <c r="AL682" s="2"/>
      <c r="AM682" s="2"/>
      <c r="AN682" s="2"/>
      <c r="AO682" s="2"/>
      <c r="AP682" s="2"/>
      <c r="AQ682" s="2"/>
      <c r="AR682" s="2"/>
      <c r="AS682" s="2"/>
      <c r="AT682" s="2"/>
      <c r="AU682" s="2"/>
      <c r="AV682" s="2"/>
      <c r="AW682" s="2"/>
      <c r="AX682" s="2"/>
      <c r="AY682" s="2"/>
      <c r="AZ682" s="2"/>
      <c r="BA682" s="2"/>
      <c r="BB682" s="2"/>
      <c r="BC682" s="2"/>
      <c r="BD682" s="2"/>
    </row>
    <row r="683" spans="1:56" s="1" customFormat="1" ht="39" hidden="1" customHeight="1">
      <c r="A683" s="21">
        <v>682</v>
      </c>
      <c r="B683" s="13" t="s">
        <v>2197</v>
      </c>
      <c r="C683" s="22">
        <v>1</v>
      </c>
      <c r="D683" s="14">
        <v>44693</v>
      </c>
      <c r="E683" s="15">
        <v>0.72916666666666663</v>
      </c>
      <c r="F683" s="19" t="s">
        <v>3996</v>
      </c>
      <c r="G683" s="15">
        <v>0.77083333333333337</v>
      </c>
      <c r="H683" s="13" t="s">
        <v>38</v>
      </c>
      <c r="I683" s="16" t="s">
        <v>3481</v>
      </c>
      <c r="J683" s="16" t="s">
        <v>2017</v>
      </c>
      <c r="K683" s="16" t="s">
        <v>9</v>
      </c>
      <c r="L683" s="16" t="s">
        <v>2018</v>
      </c>
      <c r="M683" s="16" t="s">
        <v>2019</v>
      </c>
      <c r="N683" s="13" t="s">
        <v>2020</v>
      </c>
      <c r="O683" s="13" t="str">
        <f>"0785942211"</f>
        <v>0785942211</v>
      </c>
      <c r="P683" s="2"/>
      <c r="Q683" s="2"/>
      <c r="R683" s="2"/>
      <c r="S683" s="2"/>
      <c r="T683" s="2"/>
      <c r="U683" s="2"/>
      <c r="V683" s="2"/>
      <c r="W683" s="2"/>
      <c r="X683" s="2"/>
      <c r="Y683" s="2"/>
      <c r="Z683" s="2"/>
      <c r="AA683" s="2"/>
      <c r="AB683" s="2"/>
      <c r="AC683" s="2"/>
      <c r="AD683" s="2"/>
      <c r="AE683" s="2"/>
      <c r="AF683" s="2"/>
      <c r="AG683" s="2"/>
      <c r="AH683" s="2"/>
      <c r="AI683" s="2"/>
      <c r="AJ683" s="2"/>
      <c r="AK683" s="2"/>
      <c r="AL683" s="2"/>
      <c r="AM683" s="2"/>
      <c r="AN683" s="2"/>
      <c r="AO683" s="2"/>
      <c r="AP683" s="2"/>
      <c r="AQ683" s="2"/>
      <c r="AR683" s="2"/>
      <c r="AS683" s="2"/>
      <c r="AT683" s="2"/>
      <c r="AU683" s="2"/>
      <c r="AV683" s="2"/>
      <c r="AW683" s="2"/>
      <c r="AX683" s="2"/>
      <c r="AY683" s="2"/>
      <c r="AZ683" s="2"/>
      <c r="BA683" s="2"/>
      <c r="BB683" s="2"/>
      <c r="BC683" s="2"/>
      <c r="BD683" s="2"/>
    </row>
    <row r="684" spans="1:56" s="1" customFormat="1" ht="39" hidden="1" customHeight="1">
      <c r="A684" s="21">
        <v>683</v>
      </c>
      <c r="B684" s="13" t="s">
        <v>2195</v>
      </c>
      <c r="C684" s="22">
        <v>1</v>
      </c>
      <c r="D684" s="14">
        <v>44693</v>
      </c>
      <c r="E684" s="15">
        <v>0.75</v>
      </c>
      <c r="F684" s="19" t="s">
        <v>3996</v>
      </c>
      <c r="G684" s="15">
        <v>0.79166666666666663</v>
      </c>
      <c r="H684" s="13" t="s">
        <v>137</v>
      </c>
      <c r="I684" s="16" t="s">
        <v>3292</v>
      </c>
      <c r="J684" s="16" t="s">
        <v>138</v>
      </c>
      <c r="K684" s="16" t="s">
        <v>6</v>
      </c>
      <c r="L684" s="16" t="s">
        <v>2196</v>
      </c>
      <c r="M684" s="16" t="s">
        <v>1105</v>
      </c>
      <c r="N684" s="13" t="s">
        <v>141</v>
      </c>
      <c r="O684" s="13" t="str">
        <f>"0868218111"</f>
        <v>0868218111</v>
      </c>
      <c r="P684" s="2"/>
      <c r="Q684" s="2"/>
      <c r="R684" s="2"/>
      <c r="S684" s="2"/>
      <c r="T684" s="2"/>
      <c r="U684" s="2"/>
      <c r="V684" s="2"/>
      <c r="W684" s="2"/>
      <c r="X684" s="2"/>
      <c r="Y684" s="2"/>
      <c r="Z684" s="2"/>
      <c r="AA684" s="2"/>
      <c r="AB684" s="2"/>
      <c r="AC684" s="2"/>
      <c r="AD684" s="2"/>
      <c r="AE684" s="2"/>
      <c r="AF684" s="2"/>
      <c r="AG684" s="2"/>
      <c r="AH684" s="2"/>
      <c r="AI684" s="2"/>
      <c r="AJ684" s="2"/>
      <c r="AK684" s="2"/>
      <c r="AL684" s="2"/>
      <c r="AM684" s="2"/>
      <c r="AN684" s="2"/>
      <c r="AO684" s="2"/>
      <c r="AP684" s="2"/>
      <c r="AQ684" s="2"/>
      <c r="AR684" s="2"/>
      <c r="AS684" s="2"/>
      <c r="AT684" s="2"/>
      <c r="AU684" s="2"/>
      <c r="AV684" s="2"/>
      <c r="AW684" s="2"/>
      <c r="AX684" s="2"/>
      <c r="AY684" s="2"/>
      <c r="AZ684" s="2"/>
      <c r="BA684" s="2"/>
      <c r="BB684" s="2"/>
      <c r="BC684" s="2"/>
      <c r="BD684" s="2"/>
    </row>
    <row r="685" spans="1:56" s="1" customFormat="1" ht="39" hidden="1" customHeight="1">
      <c r="A685" s="21">
        <v>684</v>
      </c>
      <c r="B685" s="13" t="s">
        <v>2185</v>
      </c>
      <c r="C685" s="22">
        <v>1</v>
      </c>
      <c r="D685" s="14">
        <v>44694</v>
      </c>
      <c r="E685" s="15">
        <v>0.72916666666666663</v>
      </c>
      <c r="F685" s="19" t="s">
        <v>3996</v>
      </c>
      <c r="G685" s="15">
        <v>0.77083333333333337</v>
      </c>
      <c r="H685" s="13" t="s">
        <v>226</v>
      </c>
      <c r="I685" s="16" t="s">
        <v>3304</v>
      </c>
      <c r="J685" s="16" t="s">
        <v>2186</v>
      </c>
      <c r="K685" s="16" t="s">
        <v>13</v>
      </c>
      <c r="L685" s="16" t="s">
        <v>741</v>
      </c>
      <c r="M685" s="16" t="s">
        <v>2187</v>
      </c>
      <c r="N685" s="13" t="s">
        <v>2188</v>
      </c>
      <c r="O685" s="13" t="str">
        <f>"0263373426"</f>
        <v>0263373426</v>
      </c>
      <c r="P685" s="2"/>
      <c r="Q685" s="2"/>
      <c r="R685" s="2"/>
      <c r="S685" s="2"/>
      <c r="T685" s="2"/>
      <c r="U685" s="2"/>
      <c r="V685" s="2"/>
      <c r="W685" s="2"/>
      <c r="X685" s="2"/>
      <c r="Y685" s="2"/>
      <c r="Z685" s="2"/>
      <c r="AA685" s="2"/>
      <c r="AB685" s="2"/>
      <c r="AC685" s="2"/>
      <c r="AD685" s="2"/>
      <c r="AE685" s="2"/>
      <c r="AF685" s="2"/>
      <c r="AG685" s="2"/>
      <c r="AH685" s="2"/>
      <c r="AI685" s="2"/>
      <c r="AJ685" s="2"/>
      <c r="AK685" s="2"/>
      <c r="AL685" s="2"/>
      <c r="AM685" s="2"/>
      <c r="AN685" s="2"/>
      <c r="AO685" s="2"/>
      <c r="AP685" s="2"/>
      <c r="AQ685" s="2"/>
      <c r="AR685" s="2"/>
      <c r="AS685" s="2"/>
      <c r="AT685" s="2"/>
      <c r="AU685" s="2"/>
      <c r="AV685" s="2"/>
      <c r="AW685" s="2"/>
      <c r="AX685" s="2"/>
      <c r="AY685" s="2"/>
      <c r="AZ685" s="2"/>
      <c r="BA685" s="2"/>
      <c r="BB685" s="2"/>
      <c r="BC685" s="2"/>
      <c r="BD685" s="2"/>
    </row>
    <row r="686" spans="1:56" s="1" customFormat="1" ht="39" hidden="1" customHeight="1">
      <c r="A686" s="21">
        <v>685</v>
      </c>
      <c r="B686" s="13" t="s">
        <v>2184</v>
      </c>
      <c r="C686" s="22">
        <v>1</v>
      </c>
      <c r="D686" s="14">
        <v>44698</v>
      </c>
      <c r="E686" s="15">
        <v>0.70833333333333337</v>
      </c>
      <c r="F686" s="19" t="s">
        <v>3996</v>
      </c>
      <c r="G686" s="15">
        <v>0.75</v>
      </c>
      <c r="H686" s="13" t="s">
        <v>115</v>
      </c>
      <c r="I686" s="16" t="s">
        <v>3463</v>
      </c>
      <c r="J686" s="16" t="s">
        <v>1141</v>
      </c>
      <c r="K686" s="16" t="s">
        <v>9</v>
      </c>
      <c r="L686" s="16" t="s">
        <v>181</v>
      </c>
      <c r="M686" s="16" t="s">
        <v>116</v>
      </c>
      <c r="N686" s="13" t="s">
        <v>1143</v>
      </c>
      <c r="O686" s="13" t="str">
        <f>"0661313018"</f>
        <v>0661313018</v>
      </c>
      <c r="P686" s="2"/>
      <c r="Q686" s="2"/>
      <c r="R686" s="2"/>
      <c r="S686" s="2"/>
      <c r="T686" s="2"/>
      <c r="U686" s="2"/>
      <c r="V686" s="2"/>
      <c r="W686" s="2"/>
      <c r="X686" s="2"/>
      <c r="Y686" s="2"/>
      <c r="Z686" s="2"/>
      <c r="AA686" s="2"/>
      <c r="AB686" s="2"/>
      <c r="AC686" s="2"/>
      <c r="AD686" s="2"/>
      <c r="AE686" s="2"/>
      <c r="AF686" s="2"/>
      <c r="AG686" s="2"/>
      <c r="AH686" s="2"/>
      <c r="AI686" s="2"/>
      <c r="AJ686" s="2"/>
      <c r="AK686" s="2"/>
      <c r="AL686" s="2"/>
      <c r="AM686" s="2"/>
      <c r="AN686" s="2"/>
      <c r="AO686" s="2"/>
      <c r="AP686" s="2"/>
      <c r="AQ686" s="2"/>
      <c r="AR686" s="2"/>
      <c r="AS686" s="2"/>
      <c r="AT686" s="2"/>
      <c r="AU686" s="2"/>
      <c r="AV686" s="2"/>
      <c r="AW686" s="2"/>
      <c r="AX686" s="2"/>
      <c r="AY686" s="2"/>
      <c r="AZ686" s="2"/>
      <c r="BA686" s="2"/>
      <c r="BB686" s="2"/>
      <c r="BC686" s="2"/>
      <c r="BD686" s="2"/>
    </row>
    <row r="687" spans="1:56" s="1" customFormat="1" ht="39" hidden="1" customHeight="1">
      <c r="A687" s="21">
        <v>686</v>
      </c>
      <c r="B687" s="13" t="s">
        <v>2189</v>
      </c>
      <c r="C687" s="22">
        <v>1</v>
      </c>
      <c r="D687" s="14">
        <v>44704</v>
      </c>
      <c r="E687" s="15">
        <v>0.75</v>
      </c>
      <c r="F687" s="19" t="s">
        <v>3996</v>
      </c>
      <c r="G687" s="15">
        <v>0.79166666666666663</v>
      </c>
      <c r="H687" s="13" t="s">
        <v>25</v>
      </c>
      <c r="I687" s="16" t="s">
        <v>3369</v>
      </c>
      <c r="J687" s="16" t="s">
        <v>2190</v>
      </c>
      <c r="K687" s="16" t="s">
        <v>6</v>
      </c>
      <c r="L687" s="16" t="s">
        <v>2191</v>
      </c>
      <c r="M687" s="16" t="s">
        <v>2192</v>
      </c>
      <c r="N687" s="13" t="s">
        <v>441</v>
      </c>
      <c r="O687" s="13" t="str">
        <f>"0473220151"</f>
        <v>0473220151</v>
      </c>
      <c r="P687" s="2"/>
      <c r="Q687" s="2"/>
      <c r="R687" s="2"/>
      <c r="S687" s="2"/>
      <c r="T687" s="2"/>
      <c r="U687" s="2"/>
      <c r="V687" s="2"/>
      <c r="W687" s="2"/>
      <c r="X687" s="2"/>
      <c r="Y687" s="2"/>
      <c r="Z687" s="2"/>
      <c r="AA687" s="2"/>
      <c r="AB687" s="2"/>
      <c r="AC687" s="2"/>
      <c r="AD687" s="2"/>
      <c r="AE687" s="2"/>
      <c r="AF687" s="2"/>
      <c r="AG687" s="2"/>
      <c r="AH687" s="2"/>
      <c r="AI687" s="2"/>
      <c r="AJ687" s="2"/>
      <c r="AK687" s="2"/>
      <c r="AL687" s="2"/>
      <c r="AM687" s="2"/>
      <c r="AN687" s="2"/>
      <c r="AO687" s="2"/>
      <c r="AP687" s="2"/>
      <c r="AQ687" s="2"/>
      <c r="AR687" s="2"/>
      <c r="AS687" s="2"/>
      <c r="AT687" s="2"/>
      <c r="AU687" s="2"/>
      <c r="AV687" s="2"/>
      <c r="AW687" s="2"/>
      <c r="AX687" s="2"/>
      <c r="AY687" s="2"/>
      <c r="AZ687" s="2"/>
      <c r="BA687" s="2"/>
      <c r="BB687" s="2"/>
      <c r="BC687" s="2"/>
      <c r="BD687" s="2"/>
    </row>
    <row r="688" spans="1:56" ht="39" hidden="1" customHeight="1">
      <c r="A688" s="21">
        <v>687</v>
      </c>
      <c r="B688" s="13" t="s">
        <v>2198</v>
      </c>
      <c r="C688" s="22">
        <v>1</v>
      </c>
      <c r="D688" s="14">
        <v>44706</v>
      </c>
      <c r="E688" s="15">
        <v>0.73958333333333337</v>
      </c>
      <c r="F688" s="19" t="s">
        <v>3996</v>
      </c>
      <c r="G688" s="15">
        <v>0.78125</v>
      </c>
      <c r="H688" s="13" t="s">
        <v>1130</v>
      </c>
      <c r="I688" s="16" t="s">
        <v>3322</v>
      </c>
      <c r="J688" s="16" t="s">
        <v>2199</v>
      </c>
      <c r="K688" s="16" t="s">
        <v>9</v>
      </c>
      <c r="L688" s="16" t="s">
        <v>2200</v>
      </c>
      <c r="M688" s="16" t="s">
        <v>1133</v>
      </c>
      <c r="N688" s="13" t="s">
        <v>1134</v>
      </c>
      <c r="O688" s="13" t="str">
        <f>"0992307002"</f>
        <v>0992307002</v>
      </c>
    </row>
    <row r="689" spans="1:15" ht="39" hidden="1" customHeight="1">
      <c r="A689" s="21">
        <v>688</v>
      </c>
      <c r="B689" s="13" t="s">
        <v>2193</v>
      </c>
      <c r="C689" s="22">
        <v>1</v>
      </c>
      <c r="D689" s="14">
        <v>44707</v>
      </c>
      <c r="E689" s="15">
        <v>0.70833333333333337</v>
      </c>
      <c r="F689" s="19" t="s">
        <v>3996</v>
      </c>
      <c r="G689" s="15">
        <v>0.76041666666666663</v>
      </c>
      <c r="H689" s="13" t="s">
        <v>324</v>
      </c>
      <c r="I689" s="16" t="s">
        <v>3441</v>
      </c>
      <c r="J689" s="16" t="s">
        <v>1082</v>
      </c>
      <c r="K689" s="16" t="s">
        <v>9</v>
      </c>
      <c r="L689" s="16" t="s">
        <v>2194</v>
      </c>
      <c r="M689" s="16" t="s">
        <v>325</v>
      </c>
      <c r="N689" s="13" t="s">
        <v>326</v>
      </c>
      <c r="O689" s="13" t="str">
        <f>"0985859795"</f>
        <v>0985859795</v>
      </c>
    </row>
    <row r="690" spans="1:15" ht="39" hidden="1" customHeight="1">
      <c r="A690" s="21">
        <v>689</v>
      </c>
      <c r="B690" s="13" t="s">
        <v>2201</v>
      </c>
      <c r="C690" s="22">
        <v>1</v>
      </c>
      <c r="D690" s="14">
        <v>44713</v>
      </c>
      <c r="E690" s="15">
        <v>0.73958333333333337</v>
      </c>
      <c r="F690" s="19" t="s">
        <v>3996</v>
      </c>
      <c r="G690" s="15">
        <v>0.78125</v>
      </c>
      <c r="H690" s="13" t="s">
        <v>484</v>
      </c>
      <c r="I690" s="16" t="s">
        <v>3436</v>
      </c>
      <c r="J690" s="16" t="s">
        <v>2202</v>
      </c>
      <c r="K690" s="16" t="s">
        <v>9</v>
      </c>
      <c r="L690" s="16" t="s">
        <v>2203</v>
      </c>
      <c r="M690" s="16" t="s">
        <v>2204</v>
      </c>
      <c r="N690" s="13" t="s">
        <v>1241</v>
      </c>
      <c r="O690" s="13" t="str">
        <f>"0928520700"</f>
        <v>0928520700</v>
      </c>
    </row>
    <row r="691" spans="1:15" ht="39" hidden="1" customHeight="1">
      <c r="A691" s="21">
        <v>690</v>
      </c>
      <c r="B691" s="13" t="s">
        <v>2213</v>
      </c>
      <c r="C691" s="22">
        <v>1</v>
      </c>
      <c r="D691" s="14">
        <v>44714</v>
      </c>
      <c r="E691" s="15">
        <v>0.66666666666666663</v>
      </c>
      <c r="F691" s="19" t="s">
        <v>3996</v>
      </c>
      <c r="G691" s="15">
        <v>0.70833333333333337</v>
      </c>
      <c r="H691" s="13" t="s">
        <v>25</v>
      </c>
      <c r="I691" s="16" t="s">
        <v>3382</v>
      </c>
      <c r="J691" s="16" t="s">
        <v>26</v>
      </c>
      <c r="K691" s="16" t="s">
        <v>9</v>
      </c>
      <c r="L691" s="16" t="s">
        <v>2214</v>
      </c>
      <c r="M691" s="16" t="s">
        <v>27</v>
      </c>
      <c r="N691" s="13" t="s">
        <v>28</v>
      </c>
      <c r="O691" s="13" t="str">
        <f>"0432515311"</f>
        <v>0432515311</v>
      </c>
    </row>
    <row r="692" spans="1:15" ht="39" hidden="1" customHeight="1">
      <c r="A692" s="21">
        <v>691</v>
      </c>
      <c r="B692" s="13" t="s">
        <v>2211</v>
      </c>
      <c r="C692" s="22">
        <v>1</v>
      </c>
      <c r="D692" s="14">
        <v>44714</v>
      </c>
      <c r="E692" s="15">
        <v>0.70833333333333337</v>
      </c>
      <c r="F692" s="19" t="s">
        <v>3996</v>
      </c>
      <c r="G692" s="15">
        <v>0.77083333333333337</v>
      </c>
      <c r="H692" s="13" t="s">
        <v>913</v>
      </c>
      <c r="I692" s="16" t="s">
        <v>3483</v>
      </c>
      <c r="J692" s="16" t="s">
        <v>2212</v>
      </c>
      <c r="K692" s="16" t="s">
        <v>9</v>
      </c>
      <c r="L692" s="16" t="s">
        <v>2395</v>
      </c>
      <c r="M692" s="16" t="s">
        <v>2170</v>
      </c>
      <c r="N692" s="13" t="s">
        <v>2171</v>
      </c>
      <c r="O692" s="13" t="str">
        <f>"0988953331"</f>
        <v>0988953331</v>
      </c>
    </row>
    <row r="693" spans="1:15" ht="39" hidden="1" customHeight="1">
      <c r="A693" s="21">
        <v>692</v>
      </c>
      <c r="B693" s="13" t="s">
        <v>2393</v>
      </c>
      <c r="C693" s="22">
        <v>1</v>
      </c>
      <c r="D693" s="14">
        <v>44715</v>
      </c>
      <c r="E693" s="15">
        <v>0.75</v>
      </c>
      <c r="F693" s="19" t="s">
        <v>3996</v>
      </c>
      <c r="G693" s="15">
        <v>0.79166666666666663</v>
      </c>
      <c r="H693" s="13" t="s">
        <v>38</v>
      </c>
      <c r="I693" s="16" t="s">
        <v>3486</v>
      </c>
      <c r="J693" s="16" t="s">
        <v>630</v>
      </c>
      <c r="K693" s="16" t="s">
        <v>6</v>
      </c>
      <c r="L693" s="16" t="s">
        <v>2394</v>
      </c>
      <c r="M693" s="16" t="s">
        <v>2165</v>
      </c>
      <c r="N693" s="13" t="s">
        <v>41</v>
      </c>
      <c r="O693" s="13" t="str">
        <f>"0799221200"</f>
        <v>0799221200</v>
      </c>
    </row>
    <row r="694" spans="1:15" ht="39" hidden="1" customHeight="1">
      <c r="A694" s="21">
        <v>693</v>
      </c>
      <c r="B694" s="13" t="s">
        <v>2215</v>
      </c>
      <c r="C694" s="22">
        <v>1</v>
      </c>
      <c r="D694" s="14">
        <v>44715</v>
      </c>
      <c r="E694" s="15">
        <v>0.72916666666666663</v>
      </c>
      <c r="F694" s="19" t="s">
        <v>3996</v>
      </c>
      <c r="G694" s="15">
        <v>0.79166666666666663</v>
      </c>
      <c r="H694" s="13" t="s">
        <v>137</v>
      </c>
      <c r="I694" s="16" t="s">
        <v>3323</v>
      </c>
      <c r="J694" s="16" t="s">
        <v>2216</v>
      </c>
      <c r="K694" s="16" t="s">
        <v>9</v>
      </c>
      <c r="L694" s="16" t="s">
        <v>321</v>
      </c>
      <c r="M694" s="16" t="s">
        <v>1265</v>
      </c>
      <c r="N694" s="13" t="s">
        <v>1266</v>
      </c>
      <c r="O694" s="13" t="str">
        <f>"0862522211"</f>
        <v>0862522211</v>
      </c>
    </row>
    <row r="695" spans="1:15" ht="39" hidden="1" customHeight="1">
      <c r="A695" s="21">
        <v>694</v>
      </c>
      <c r="B695" s="13" t="s">
        <v>2221</v>
      </c>
      <c r="C695" s="22">
        <v>1</v>
      </c>
      <c r="D695" s="14">
        <v>44719</v>
      </c>
      <c r="E695" s="15">
        <v>0.75</v>
      </c>
      <c r="F695" s="19" t="s">
        <v>3996</v>
      </c>
      <c r="G695" s="15">
        <v>0.79166666666666663</v>
      </c>
      <c r="H695" s="13" t="s">
        <v>67</v>
      </c>
      <c r="I695" s="16" t="s">
        <v>3484</v>
      </c>
      <c r="J695" s="16" t="s">
        <v>154</v>
      </c>
      <c r="K695" s="16" t="s">
        <v>6</v>
      </c>
      <c r="L695" s="16" t="s">
        <v>279</v>
      </c>
      <c r="M695" s="16" t="s">
        <v>361</v>
      </c>
      <c r="N695" s="13" t="s">
        <v>2222</v>
      </c>
      <c r="O695" s="13" t="str">
        <f>"0358034581"</f>
        <v>0358034581</v>
      </c>
    </row>
    <row r="696" spans="1:15" ht="39" hidden="1" customHeight="1">
      <c r="A696" s="21">
        <v>695</v>
      </c>
      <c r="B696" s="13" t="s">
        <v>2226</v>
      </c>
      <c r="C696" s="22">
        <v>1</v>
      </c>
      <c r="D696" s="14">
        <v>44721</v>
      </c>
      <c r="E696" s="15">
        <v>0.70833333333333337</v>
      </c>
      <c r="F696" s="19" t="s">
        <v>3996</v>
      </c>
      <c r="G696" s="15">
        <v>0.79166666666666663</v>
      </c>
      <c r="H696" s="13" t="s">
        <v>112</v>
      </c>
      <c r="I696" s="16" t="s">
        <v>3359</v>
      </c>
      <c r="J696" s="16" t="s">
        <v>1206</v>
      </c>
      <c r="K696" s="16" t="s">
        <v>6</v>
      </c>
      <c r="L696" s="16" t="s">
        <v>279</v>
      </c>
      <c r="M696" s="16" t="s">
        <v>737</v>
      </c>
      <c r="N696" s="13" t="s">
        <v>738</v>
      </c>
      <c r="O696" s="13" t="str">
        <f>"0298537100"</f>
        <v>0298537100</v>
      </c>
    </row>
    <row r="697" spans="1:15" ht="39" hidden="1" customHeight="1">
      <c r="A697" s="21">
        <v>696</v>
      </c>
      <c r="B697" s="13" t="s">
        <v>2217</v>
      </c>
      <c r="C697" s="22">
        <v>1</v>
      </c>
      <c r="D697" s="14">
        <v>44722</v>
      </c>
      <c r="E697" s="15">
        <v>0.72916666666666663</v>
      </c>
      <c r="F697" s="19" t="s">
        <v>3996</v>
      </c>
      <c r="G697" s="15">
        <v>0.77083333333333337</v>
      </c>
      <c r="H697" s="13" t="s">
        <v>484</v>
      </c>
      <c r="I697" s="16" t="s">
        <v>3378</v>
      </c>
      <c r="J697" s="16" t="s">
        <v>2152</v>
      </c>
      <c r="K697" s="16" t="s">
        <v>9</v>
      </c>
      <c r="L697" s="16" t="s">
        <v>2218</v>
      </c>
      <c r="M697" s="16" t="s">
        <v>1318</v>
      </c>
      <c r="N697" s="13" t="s">
        <v>1319</v>
      </c>
      <c r="O697" s="13" t="str">
        <f>"0948298904"</f>
        <v>0948298904</v>
      </c>
    </row>
    <row r="698" spans="1:15" ht="39" hidden="1" customHeight="1">
      <c r="A698" s="21">
        <v>697</v>
      </c>
      <c r="B698" s="13" t="s">
        <v>2390</v>
      </c>
      <c r="C698" s="22">
        <v>1</v>
      </c>
      <c r="D698" s="14">
        <v>44725</v>
      </c>
      <c r="E698" s="15">
        <v>0.72916666666666663</v>
      </c>
      <c r="F698" s="19" t="s">
        <v>3996</v>
      </c>
      <c r="G698" s="15">
        <v>0.77083333333333337</v>
      </c>
      <c r="H698" s="13" t="s">
        <v>34</v>
      </c>
      <c r="I698" s="16" t="s">
        <v>3444</v>
      </c>
      <c r="J698" s="16" t="s">
        <v>2391</v>
      </c>
      <c r="K698" s="16" t="s">
        <v>9</v>
      </c>
      <c r="L698" s="16" t="s">
        <v>2392</v>
      </c>
      <c r="M698" s="16" t="s">
        <v>1823</v>
      </c>
      <c r="N698" s="13" t="s">
        <v>1417</v>
      </c>
      <c r="O698" s="13" t="str">
        <f>"0452535392"</f>
        <v>0452535392</v>
      </c>
    </row>
    <row r="699" spans="1:15" ht="39" hidden="1" customHeight="1">
      <c r="A699" s="21">
        <v>698</v>
      </c>
      <c r="B699" s="13" t="s">
        <v>2205</v>
      </c>
      <c r="C699" s="22">
        <v>1</v>
      </c>
      <c r="D699" s="14">
        <v>44728</v>
      </c>
      <c r="E699" s="15">
        <v>0.73958333333333337</v>
      </c>
      <c r="F699" s="19" t="s">
        <v>3996</v>
      </c>
      <c r="G699" s="15">
        <v>0.8125</v>
      </c>
      <c r="H699" s="13" t="s">
        <v>137</v>
      </c>
      <c r="I699" s="16" t="s">
        <v>3292</v>
      </c>
      <c r="J699" s="16" t="s">
        <v>138</v>
      </c>
      <c r="K699" s="16" t="s">
        <v>9</v>
      </c>
      <c r="L699" s="16" t="s">
        <v>139</v>
      </c>
      <c r="M699" s="16" t="s">
        <v>1105</v>
      </c>
      <c r="N699" s="13" t="s">
        <v>141</v>
      </c>
      <c r="O699" s="13" t="str">
        <f>"0868218111"</f>
        <v>0868218111</v>
      </c>
    </row>
    <row r="700" spans="1:15" ht="39" hidden="1" customHeight="1">
      <c r="A700" s="21">
        <v>699</v>
      </c>
      <c r="B700" s="13" t="s">
        <v>2387</v>
      </c>
      <c r="C700" s="22">
        <v>1</v>
      </c>
      <c r="D700" s="14">
        <v>44729</v>
      </c>
      <c r="E700" s="15">
        <v>0.72916666666666663</v>
      </c>
      <c r="F700" s="19" t="s">
        <v>3996</v>
      </c>
      <c r="G700" s="15">
        <v>0.77083333333333337</v>
      </c>
      <c r="H700" s="13" t="s">
        <v>646</v>
      </c>
      <c r="I700" s="16" t="s">
        <v>3315</v>
      </c>
      <c r="J700" s="16" t="s">
        <v>2388</v>
      </c>
      <c r="K700" s="16" t="s">
        <v>9</v>
      </c>
      <c r="L700" s="16" t="s">
        <v>109</v>
      </c>
      <c r="M700" s="16" t="s">
        <v>2389</v>
      </c>
      <c r="N700" s="13" t="s">
        <v>648</v>
      </c>
      <c r="O700" s="13" t="str">
        <f>"0963842111"</f>
        <v>0963842111</v>
      </c>
    </row>
    <row r="701" spans="1:15" ht="39" hidden="1" customHeight="1">
      <c r="A701" s="21">
        <v>700</v>
      </c>
      <c r="B701" s="13" t="s">
        <v>2384</v>
      </c>
      <c r="C701" s="22">
        <v>1</v>
      </c>
      <c r="D701" s="14">
        <v>44739</v>
      </c>
      <c r="E701" s="15">
        <v>0.73958333333333337</v>
      </c>
      <c r="F701" s="19" t="s">
        <v>3996</v>
      </c>
      <c r="G701" s="15">
        <v>0.78125</v>
      </c>
      <c r="H701" s="13" t="s">
        <v>1130</v>
      </c>
      <c r="I701" s="16" t="s">
        <v>3322</v>
      </c>
      <c r="J701" s="16" t="s">
        <v>1131</v>
      </c>
      <c r="K701" s="16" t="s">
        <v>13</v>
      </c>
      <c r="L701" s="16" t="s">
        <v>2385</v>
      </c>
      <c r="M701" s="16" t="s">
        <v>1133</v>
      </c>
      <c r="N701" s="13" t="s">
        <v>1134</v>
      </c>
      <c r="O701" s="13" t="str">
        <f>"0992307002"</f>
        <v>0992307002</v>
      </c>
    </row>
    <row r="702" spans="1:15" ht="39" hidden="1" customHeight="1">
      <c r="A702" s="21">
        <v>701</v>
      </c>
      <c r="B702" s="13" t="s">
        <v>2386</v>
      </c>
      <c r="C702" s="22">
        <v>1</v>
      </c>
      <c r="D702" s="14">
        <v>44739</v>
      </c>
      <c r="E702" s="15">
        <v>0.72916666666666663</v>
      </c>
      <c r="F702" s="19" t="s">
        <v>3996</v>
      </c>
      <c r="G702" s="15">
        <v>0.77083333333333337</v>
      </c>
      <c r="H702" s="13" t="s">
        <v>67</v>
      </c>
      <c r="I702" s="16" t="s">
        <v>3392</v>
      </c>
      <c r="J702" s="16" t="s">
        <v>1803</v>
      </c>
      <c r="K702" s="16" t="s">
        <v>9</v>
      </c>
      <c r="L702" s="16" t="s">
        <v>109</v>
      </c>
      <c r="M702" s="16" t="s">
        <v>918</v>
      </c>
      <c r="N702" s="13" t="s">
        <v>919</v>
      </c>
      <c r="O702" s="13" t="str">
        <f>"0425233131"</f>
        <v>0425233131</v>
      </c>
    </row>
    <row r="703" spans="1:15" ht="39" hidden="1" customHeight="1">
      <c r="A703" s="21">
        <v>702</v>
      </c>
      <c r="B703" s="13" t="s">
        <v>2207</v>
      </c>
      <c r="C703" s="22">
        <v>1</v>
      </c>
      <c r="D703" s="14">
        <v>44740</v>
      </c>
      <c r="E703" s="15">
        <v>0.70833333333333337</v>
      </c>
      <c r="F703" s="19" t="s">
        <v>3996</v>
      </c>
      <c r="G703" s="15">
        <v>0.75</v>
      </c>
      <c r="H703" s="13" t="s">
        <v>484</v>
      </c>
      <c r="I703" s="16" t="s">
        <v>3286</v>
      </c>
      <c r="J703" s="16" t="s">
        <v>2208</v>
      </c>
      <c r="K703" s="16" t="s">
        <v>6</v>
      </c>
      <c r="L703" s="16" t="s">
        <v>2209</v>
      </c>
      <c r="M703" s="16" t="s">
        <v>2210</v>
      </c>
      <c r="N703" s="13" t="s">
        <v>489</v>
      </c>
      <c r="O703" s="13" t="str">
        <f>"0936917464"</f>
        <v>0936917464</v>
      </c>
    </row>
    <row r="704" spans="1:15" ht="39" hidden="1" customHeight="1">
      <c r="A704" s="21">
        <v>703</v>
      </c>
      <c r="B704" s="13" t="s">
        <v>2383</v>
      </c>
      <c r="C704" s="22">
        <v>1</v>
      </c>
      <c r="D704" s="14">
        <v>44740</v>
      </c>
      <c r="E704" s="15">
        <v>0.54166666666666663</v>
      </c>
      <c r="F704" s="19" t="s">
        <v>3996</v>
      </c>
      <c r="G704" s="15">
        <v>0.58333333333333337</v>
      </c>
      <c r="H704" s="13" t="s">
        <v>25</v>
      </c>
      <c r="I704" s="16" t="s">
        <v>3294</v>
      </c>
      <c r="J704" s="16" t="s">
        <v>2312</v>
      </c>
      <c r="K704" s="16" t="s">
        <v>6</v>
      </c>
      <c r="L704" s="16" t="s">
        <v>172</v>
      </c>
      <c r="M704" s="16" t="s">
        <v>2313</v>
      </c>
      <c r="N704" s="13" t="s">
        <v>2314</v>
      </c>
      <c r="O704" s="13" t="str">
        <f>"0470922211"</f>
        <v>0470922211</v>
      </c>
    </row>
    <row r="705" spans="1:15" ht="39" hidden="1" customHeight="1">
      <c r="A705" s="21">
        <v>704</v>
      </c>
      <c r="B705" s="13" t="s">
        <v>2219</v>
      </c>
      <c r="C705" s="22">
        <v>1</v>
      </c>
      <c r="D705" s="14">
        <v>44741</v>
      </c>
      <c r="E705" s="15">
        <v>0.66666666666666663</v>
      </c>
      <c r="F705" s="19" t="s">
        <v>3996</v>
      </c>
      <c r="G705" s="15">
        <v>0.70833333333333337</v>
      </c>
      <c r="H705" s="13" t="s">
        <v>165</v>
      </c>
      <c r="I705" s="16" t="s">
        <v>3474</v>
      </c>
      <c r="J705" s="16" t="s">
        <v>166</v>
      </c>
      <c r="K705" s="16" t="s">
        <v>13</v>
      </c>
      <c r="L705" s="16" t="s">
        <v>2220</v>
      </c>
      <c r="M705" s="16" t="s">
        <v>168</v>
      </c>
      <c r="N705" s="13" t="s">
        <v>169</v>
      </c>
      <c r="O705" s="13" t="str">
        <f>"0764347245"</f>
        <v>0764347245</v>
      </c>
    </row>
    <row r="706" spans="1:15" ht="39" hidden="1" customHeight="1">
      <c r="A706" s="21">
        <v>705</v>
      </c>
      <c r="B706" s="13" t="s">
        <v>2379</v>
      </c>
      <c r="C706" s="22">
        <v>1</v>
      </c>
      <c r="D706" s="14">
        <v>44741</v>
      </c>
      <c r="E706" s="15">
        <v>0.70833333333333337</v>
      </c>
      <c r="F706" s="19" t="s">
        <v>3996</v>
      </c>
      <c r="G706" s="15">
        <v>0.75</v>
      </c>
      <c r="H706" s="13" t="s">
        <v>137</v>
      </c>
      <c r="I706" s="16" t="s">
        <v>3417</v>
      </c>
      <c r="J706" s="16" t="s">
        <v>1693</v>
      </c>
      <c r="K706" s="16" t="s">
        <v>9</v>
      </c>
      <c r="L706" s="16" t="s">
        <v>2380</v>
      </c>
      <c r="M706" s="16" t="s">
        <v>2116</v>
      </c>
      <c r="N706" s="13" t="s">
        <v>2381</v>
      </c>
      <c r="O706" s="13" t="str">
        <f>"0864220210"</f>
        <v>0864220210</v>
      </c>
    </row>
    <row r="707" spans="1:15" ht="39" hidden="1" customHeight="1">
      <c r="A707" s="21">
        <v>706</v>
      </c>
      <c r="B707" s="13" t="s">
        <v>2382</v>
      </c>
      <c r="C707" s="22">
        <v>1</v>
      </c>
      <c r="D707" s="14">
        <v>44741</v>
      </c>
      <c r="E707" s="15">
        <v>0.71875</v>
      </c>
      <c r="F707" s="19" t="s">
        <v>3996</v>
      </c>
      <c r="G707" s="15">
        <v>0.76041666666666663</v>
      </c>
      <c r="H707" s="13" t="s">
        <v>110</v>
      </c>
      <c r="I707" s="16" t="s">
        <v>3289</v>
      </c>
      <c r="J707" s="16" t="s">
        <v>2009</v>
      </c>
      <c r="K707" s="16" t="s">
        <v>9</v>
      </c>
      <c r="L707" s="16" t="s">
        <v>181</v>
      </c>
      <c r="M707" s="16" t="s">
        <v>317</v>
      </c>
      <c r="N707" s="13" t="s">
        <v>446</v>
      </c>
      <c r="O707" s="13" t="str">
        <f>"0534352618"</f>
        <v>0534352618</v>
      </c>
    </row>
    <row r="708" spans="1:15" ht="39" hidden="1" customHeight="1">
      <c r="A708" s="21">
        <v>707</v>
      </c>
      <c r="B708" s="13" t="s">
        <v>2376</v>
      </c>
      <c r="C708" s="22">
        <v>1</v>
      </c>
      <c r="D708" s="14">
        <v>44742</v>
      </c>
      <c r="E708" s="15">
        <v>0.75</v>
      </c>
      <c r="F708" s="19" t="s">
        <v>3996</v>
      </c>
      <c r="G708" s="15">
        <v>0.79166666666666663</v>
      </c>
      <c r="H708" s="13" t="s">
        <v>25</v>
      </c>
      <c r="I708" s="16" t="s">
        <v>3294</v>
      </c>
      <c r="J708" s="16" t="s">
        <v>2312</v>
      </c>
      <c r="K708" s="16" t="s">
        <v>6</v>
      </c>
      <c r="L708" s="16" t="s">
        <v>172</v>
      </c>
      <c r="M708" s="16" t="s">
        <v>2313</v>
      </c>
      <c r="N708" s="13" t="s">
        <v>2314</v>
      </c>
      <c r="O708" s="13" t="str">
        <f>"0470922211"</f>
        <v>0470922211</v>
      </c>
    </row>
    <row r="709" spans="1:15" ht="39" hidden="1" customHeight="1">
      <c r="A709" s="21">
        <v>708</v>
      </c>
      <c r="B709" s="13" t="s">
        <v>2371</v>
      </c>
      <c r="C709" s="22">
        <v>1</v>
      </c>
      <c r="D709" s="14">
        <v>44742</v>
      </c>
      <c r="E709" s="15">
        <v>0.72916666666666663</v>
      </c>
      <c r="F709" s="19" t="s">
        <v>3996</v>
      </c>
      <c r="G709" s="15">
        <v>0.77083333333333337</v>
      </c>
      <c r="H709" s="13" t="s">
        <v>11</v>
      </c>
      <c r="I709" s="16" t="s">
        <v>3485</v>
      </c>
      <c r="J709" s="16" t="s">
        <v>2372</v>
      </c>
      <c r="K709" s="16" t="s">
        <v>13</v>
      </c>
      <c r="L709" s="16" t="s">
        <v>2373</v>
      </c>
      <c r="M709" s="16" t="s">
        <v>2374</v>
      </c>
      <c r="N709" s="13" t="s">
        <v>2375</v>
      </c>
      <c r="O709" s="13" t="str">
        <f>"0286225241"</f>
        <v>0286225241</v>
      </c>
    </row>
    <row r="710" spans="1:15" ht="39" hidden="1" customHeight="1">
      <c r="A710" s="21">
        <v>709</v>
      </c>
      <c r="B710" s="13" t="s">
        <v>2377</v>
      </c>
      <c r="C710" s="22">
        <v>1</v>
      </c>
      <c r="D710" s="14">
        <v>44742</v>
      </c>
      <c r="E710" s="15">
        <v>0.72916666666666663</v>
      </c>
      <c r="F710" s="19" t="s">
        <v>3996</v>
      </c>
      <c r="G710" s="15">
        <v>0.77083333333333337</v>
      </c>
      <c r="H710" s="13" t="s">
        <v>34</v>
      </c>
      <c r="I710" s="16" t="s">
        <v>491</v>
      </c>
      <c r="J710" s="16" t="s">
        <v>2378</v>
      </c>
      <c r="K710" s="16" t="s">
        <v>6</v>
      </c>
      <c r="L710" s="16" t="s">
        <v>722</v>
      </c>
      <c r="M710" s="16" t="s">
        <v>2099</v>
      </c>
      <c r="N710" s="13" t="s">
        <v>495</v>
      </c>
      <c r="O710" s="13" t="str">
        <f>"0465343175"</f>
        <v>0465343175</v>
      </c>
    </row>
    <row r="711" spans="1:15" ht="39" hidden="1" customHeight="1">
      <c r="A711" s="21">
        <v>710</v>
      </c>
      <c r="B711" s="13" t="s">
        <v>2369</v>
      </c>
      <c r="C711" s="22">
        <v>1</v>
      </c>
      <c r="D711" s="14">
        <v>44743</v>
      </c>
      <c r="E711" s="15">
        <v>0.75</v>
      </c>
      <c r="F711" s="19" t="s">
        <v>3996</v>
      </c>
      <c r="G711" s="15">
        <v>0.79166666666666663</v>
      </c>
      <c r="H711" s="13" t="s">
        <v>25</v>
      </c>
      <c r="I711" s="16" t="s">
        <v>3471</v>
      </c>
      <c r="J711" s="16" t="s">
        <v>1125</v>
      </c>
      <c r="K711" s="16" t="s">
        <v>9</v>
      </c>
      <c r="L711" s="16" t="s">
        <v>1126</v>
      </c>
      <c r="M711" s="16" t="s">
        <v>1127</v>
      </c>
      <c r="N711" s="13" t="s">
        <v>2370</v>
      </c>
      <c r="O711" s="13" t="str">
        <f>"0479638111"</f>
        <v>0479638111</v>
      </c>
    </row>
    <row r="712" spans="1:15" ht="39" hidden="1" customHeight="1">
      <c r="A712" s="21">
        <v>711</v>
      </c>
      <c r="B712" s="13" t="s">
        <v>2367</v>
      </c>
      <c r="C712" s="22">
        <v>1</v>
      </c>
      <c r="D712" s="14">
        <v>44743</v>
      </c>
      <c r="E712" s="15">
        <v>0.72916666666666663</v>
      </c>
      <c r="F712" s="19" t="s">
        <v>3996</v>
      </c>
      <c r="G712" s="15">
        <v>0.77083333333333337</v>
      </c>
      <c r="H712" s="13" t="s">
        <v>115</v>
      </c>
      <c r="I712" s="16" t="s">
        <v>3455</v>
      </c>
      <c r="J712" s="16" t="s">
        <v>1838</v>
      </c>
      <c r="K712" s="16" t="s">
        <v>6</v>
      </c>
      <c r="L712" s="16" t="s">
        <v>2368</v>
      </c>
      <c r="M712" s="16" t="s">
        <v>1149</v>
      </c>
      <c r="N712" s="13" t="s">
        <v>250</v>
      </c>
      <c r="O712" s="13" t="str">
        <f>"0728040101"</f>
        <v>0728040101</v>
      </c>
    </row>
    <row r="713" spans="1:15" ht="39" hidden="1" customHeight="1">
      <c r="A713" s="21">
        <v>712</v>
      </c>
      <c r="B713" s="13" t="s">
        <v>2361</v>
      </c>
      <c r="C713" s="22">
        <v>1</v>
      </c>
      <c r="D713" s="14">
        <v>44746</v>
      </c>
      <c r="E713" s="15">
        <v>0.71527777777777779</v>
      </c>
      <c r="F713" s="19" t="s">
        <v>3996</v>
      </c>
      <c r="G713" s="15">
        <v>0.75694444444444453</v>
      </c>
      <c r="H713" s="13" t="s">
        <v>67</v>
      </c>
      <c r="I713" s="16" t="s">
        <v>3430</v>
      </c>
      <c r="J713" s="16" t="s">
        <v>1136</v>
      </c>
      <c r="K713" s="16" t="s">
        <v>13</v>
      </c>
      <c r="L713" s="16" t="s">
        <v>2362</v>
      </c>
      <c r="M713" s="16" t="s">
        <v>1138</v>
      </c>
      <c r="N713" s="13" t="s">
        <v>1139</v>
      </c>
      <c r="O713" s="13" t="str">
        <f>"0424611535"</f>
        <v>0424611535</v>
      </c>
    </row>
    <row r="714" spans="1:15" ht="39" hidden="1" customHeight="1">
      <c r="A714" s="21">
        <v>713</v>
      </c>
      <c r="B714" s="13" t="s">
        <v>2363</v>
      </c>
      <c r="C714" s="22">
        <v>1</v>
      </c>
      <c r="D714" s="14">
        <v>44746</v>
      </c>
      <c r="E714" s="15">
        <v>0.72916666666666663</v>
      </c>
      <c r="F714" s="19" t="s">
        <v>3996</v>
      </c>
      <c r="G714" s="15">
        <v>0.77083333333333337</v>
      </c>
      <c r="H714" s="13" t="s">
        <v>34</v>
      </c>
      <c r="I714" s="16" t="s">
        <v>491</v>
      </c>
      <c r="J714" s="16" t="s">
        <v>2364</v>
      </c>
      <c r="K714" s="16" t="s">
        <v>13</v>
      </c>
      <c r="L714" s="16" t="s">
        <v>2365</v>
      </c>
      <c r="M714" s="16" t="s">
        <v>2366</v>
      </c>
      <c r="N714" s="13" t="s">
        <v>495</v>
      </c>
      <c r="O714" s="13" t="str">
        <f>"0465343175"</f>
        <v>0465343175</v>
      </c>
    </row>
    <row r="715" spans="1:15" ht="39" hidden="1" customHeight="1">
      <c r="A715" s="21">
        <v>714</v>
      </c>
      <c r="B715" s="13" t="s">
        <v>2225</v>
      </c>
      <c r="C715" s="22">
        <v>1</v>
      </c>
      <c r="D715" s="14">
        <v>44747</v>
      </c>
      <c r="E715" s="15">
        <v>0.75</v>
      </c>
      <c r="F715" s="19" t="s">
        <v>3996</v>
      </c>
      <c r="G715" s="15">
        <v>0.79166666666666663</v>
      </c>
      <c r="H715" s="13" t="s">
        <v>484</v>
      </c>
      <c r="I715" s="16" t="s">
        <v>3378</v>
      </c>
      <c r="J715" s="16" t="s">
        <v>1316</v>
      </c>
      <c r="K715" s="16" t="s">
        <v>9</v>
      </c>
      <c r="L715" s="16" t="s">
        <v>2218</v>
      </c>
      <c r="M715" s="16" t="s">
        <v>1318</v>
      </c>
      <c r="N715" s="13" t="s">
        <v>1319</v>
      </c>
      <c r="O715" s="13" t="str">
        <f>"0948298904"</f>
        <v>0948298904</v>
      </c>
    </row>
    <row r="716" spans="1:15" ht="39" hidden="1" customHeight="1">
      <c r="A716" s="21">
        <v>715</v>
      </c>
      <c r="B716" s="13" t="s">
        <v>2356</v>
      </c>
      <c r="C716" s="22">
        <v>1</v>
      </c>
      <c r="D716" s="14">
        <v>44747</v>
      </c>
      <c r="E716" s="15">
        <v>0.75</v>
      </c>
      <c r="F716" s="19" t="s">
        <v>3996</v>
      </c>
      <c r="G716" s="15">
        <v>0.79166666666666663</v>
      </c>
      <c r="H716" s="13" t="s">
        <v>67</v>
      </c>
      <c r="I716" s="16" t="s">
        <v>3484</v>
      </c>
      <c r="J716" s="16" t="s">
        <v>154</v>
      </c>
      <c r="K716" s="16" t="s">
        <v>9</v>
      </c>
      <c r="L716" s="16" t="s">
        <v>155</v>
      </c>
      <c r="M716" s="16" t="s">
        <v>361</v>
      </c>
      <c r="N716" s="13" t="s">
        <v>2222</v>
      </c>
      <c r="O716" s="13" t="str">
        <f>"0358034581"</f>
        <v>0358034581</v>
      </c>
    </row>
    <row r="717" spans="1:15" ht="39" hidden="1" customHeight="1">
      <c r="A717" s="21">
        <v>716</v>
      </c>
      <c r="B717" s="13" t="s">
        <v>2357</v>
      </c>
      <c r="C717" s="22">
        <v>1</v>
      </c>
      <c r="D717" s="14">
        <v>44747</v>
      </c>
      <c r="E717" s="15">
        <v>0.72916666666666663</v>
      </c>
      <c r="F717" s="19" t="s">
        <v>3996</v>
      </c>
      <c r="G717" s="15">
        <v>0.77083333333333337</v>
      </c>
      <c r="H717" s="13" t="s">
        <v>67</v>
      </c>
      <c r="I717" s="16" t="s">
        <v>3384</v>
      </c>
      <c r="J717" s="16" t="s">
        <v>2358</v>
      </c>
      <c r="K717" s="16" t="s">
        <v>9</v>
      </c>
      <c r="L717" s="16" t="s">
        <v>2359</v>
      </c>
      <c r="M717" s="16" t="s">
        <v>271</v>
      </c>
      <c r="N717" s="13" t="s">
        <v>2230</v>
      </c>
      <c r="O717" s="13" t="str">
        <f>"0339793611"</f>
        <v>0339793611</v>
      </c>
    </row>
    <row r="718" spans="1:15" ht="39" hidden="1" customHeight="1">
      <c r="A718" s="21">
        <v>717</v>
      </c>
      <c r="B718" s="13" t="s">
        <v>2360</v>
      </c>
      <c r="C718" s="22">
        <v>1</v>
      </c>
      <c r="D718" s="14">
        <v>44747</v>
      </c>
      <c r="E718" s="15">
        <v>0.75</v>
      </c>
      <c r="F718" s="19" t="s">
        <v>3996</v>
      </c>
      <c r="G718" s="15">
        <v>0.79166666666666663</v>
      </c>
      <c r="H718" s="13" t="s">
        <v>11</v>
      </c>
      <c r="I718" s="16" t="s">
        <v>3364</v>
      </c>
      <c r="J718" s="16" t="s">
        <v>2180</v>
      </c>
      <c r="K718" s="16" t="s">
        <v>6</v>
      </c>
      <c r="L718" s="16" t="s">
        <v>2181</v>
      </c>
      <c r="M718" s="16" t="s">
        <v>2182</v>
      </c>
      <c r="N718" s="13" t="s">
        <v>2183</v>
      </c>
      <c r="O718" s="13" t="str">
        <f>"0285587576"</f>
        <v>0285587576</v>
      </c>
    </row>
    <row r="719" spans="1:15" ht="39" hidden="1" customHeight="1">
      <c r="A719" s="21">
        <v>718</v>
      </c>
      <c r="B719" s="13" t="s">
        <v>2354</v>
      </c>
      <c r="C719" s="22">
        <v>1</v>
      </c>
      <c r="D719" s="14">
        <v>44748</v>
      </c>
      <c r="E719" s="15">
        <v>0.72916666666666663</v>
      </c>
      <c r="F719" s="19" t="s">
        <v>3996</v>
      </c>
      <c r="G719" s="15">
        <v>0.77083333333333337</v>
      </c>
      <c r="H719" s="13" t="s">
        <v>67</v>
      </c>
      <c r="I719" s="16" t="s">
        <v>3482</v>
      </c>
      <c r="J719" s="16" t="s">
        <v>123</v>
      </c>
      <c r="K719" s="16" t="s">
        <v>9</v>
      </c>
      <c r="L719" s="16" t="s">
        <v>2355</v>
      </c>
      <c r="M719" s="16" t="s">
        <v>125</v>
      </c>
      <c r="N719" s="13" t="s">
        <v>126</v>
      </c>
      <c r="O719" s="13" t="str">
        <f>"0359633311"</f>
        <v>0359633311</v>
      </c>
    </row>
    <row r="720" spans="1:15" ht="39" hidden="1" customHeight="1">
      <c r="A720" s="21">
        <v>719</v>
      </c>
      <c r="B720" s="13" t="s">
        <v>2347</v>
      </c>
      <c r="C720" s="22">
        <v>1</v>
      </c>
      <c r="D720" s="14">
        <v>44753</v>
      </c>
      <c r="E720" s="15">
        <v>0.70833333333333337</v>
      </c>
      <c r="F720" s="19" t="s">
        <v>3996</v>
      </c>
      <c r="G720" s="15">
        <v>0.75</v>
      </c>
      <c r="H720" s="13" t="s">
        <v>115</v>
      </c>
      <c r="I720" s="16" t="s">
        <v>3463</v>
      </c>
      <c r="J720" s="16" t="s">
        <v>1141</v>
      </c>
      <c r="K720" s="16" t="s">
        <v>9</v>
      </c>
      <c r="L720" s="16" t="s">
        <v>62</v>
      </c>
      <c r="M720" s="16" t="s">
        <v>2348</v>
      </c>
      <c r="N720" s="13" t="s">
        <v>1143</v>
      </c>
      <c r="O720" s="13" t="str">
        <f>"0661311049"</f>
        <v>0661311049</v>
      </c>
    </row>
    <row r="721" spans="1:15" ht="39" hidden="1" customHeight="1">
      <c r="A721" s="21">
        <v>720</v>
      </c>
      <c r="B721" s="13" t="s">
        <v>2349</v>
      </c>
      <c r="C721" s="22">
        <v>1</v>
      </c>
      <c r="D721" s="14">
        <v>44753</v>
      </c>
      <c r="E721" s="15">
        <v>0.6875</v>
      </c>
      <c r="F721" s="19" t="s">
        <v>3996</v>
      </c>
      <c r="G721" s="15">
        <v>0.72916666666666663</v>
      </c>
      <c r="H721" s="13" t="s">
        <v>117</v>
      </c>
      <c r="I721" s="16" t="s">
        <v>3366</v>
      </c>
      <c r="J721" s="16" t="s">
        <v>2350</v>
      </c>
      <c r="K721" s="16" t="s">
        <v>13</v>
      </c>
      <c r="L721" s="16" t="s">
        <v>2351</v>
      </c>
      <c r="M721" s="16" t="s">
        <v>2352</v>
      </c>
      <c r="N721" s="13" t="s">
        <v>2353</v>
      </c>
      <c r="O721" s="13" t="str">
        <f>"0116889486"</f>
        <v>0116889486</v>
      </c>
    </row>
    <row r="722" spans="1:15" ht="39" hidden="1" customHeight="1">
      <c r="A722" s="21">
        <v>721</v>
      </c>
      <c r="B722" s="13" t="s">
        <v>2341</v>
      </c>
      <c r="C722" s="22">
        <v>1</v>
      </c>
      <c r="D722" s="14">
        <v>44754</v>
      </c>
      <c r="E722" s="15">
        <v>0.75</v>
      </c>
      <c r="F722" s="19" t="s">
        <v>3996</v>
      </c>
      <c r="G722" s="15">
        <v>0.79166666666666663</v>
      </c>
      <c r="H722" s="13" t="s">
        <v>117</v>
      </c>
      <c r="I722" s="16" t="s">
        <v>3358</v>
      </c>
      <c r="J722" s="16" t="s">
        <v>2342</v>
      </c>
      <c r="K722" s="16" t="s">
        <v>2060</v>
      </c>
      <c r="L722" s="16" t="s">
        <v>2343</v>
      </c>
      <c r="M722" s="16" t="s">
        <v>1889</v>
      </c>
      <c r="N722" s="13" t="s">
        <v>2344</v>
      </c>
      <c r="O722" s="13" t="str">
        <f>"0117065958"</f>
        <v>0117065958</v>
      </c>
    </row>
    <row r="723" spans="1:15" ht="39" hidden="1" customHeight="1">
      <c r="A723" s="21">
        <v>722</v>
      </c>
      <c r="B723" s="13" t="s">
        <v>2345</v>
      </c>
      <c r="C723" s="22">
        <v>1</v>
      </c>
      <c r="D723" s="14">
        <v>44754</v>
      </c>
      <c r="E723" s="15">
        <v>0.75</v>
      </c>
      <c r="F723" s="19" t="s">
        <v>3996</v>
      </c>
      <c r="G723" s="15">
        <v>0.8125</v>
      </c>
      <c r="H723" s="13" t="s">
        <v>110</v>
      </c>
      <c r="I723" s="16" t="s">
        <v>3472</v>
      </c>
      <c r="J723" s="16" t="s">
        <v>1647</v>
      </c>
      <c r="K723" s="16" t="s">
        <v>9</v>
      </c>
      <c r="L723" s="16" t="s">
        <v>2346</v>
      </c>
      <c r="M723" s="16" t="s">
        <v>1649</v>
      </c>
      <c r="N723" s="13" t="s">
        <v>1650</v>
      </c>
      <c r="O723" s="13" t="str">
        <f>"0544273151"</f>
        <v>0544273151</v>
      </c>
    </row>
    <row r="724" spans="1:15" ht="39" hidden="1" customHeight="1">
      <c r="A724" s="21">
        <v>723</v>
      </c>
      <c r="B724" s="13" t="s">
        <v>2333</v>
      </c>
      <c r="C724" s="22">
        <v>1</v>
      </c>
      <c r="D724" s="14">
        <v>44756</v>
      </c>
      <c r="E724" s="15">
        <v>0.73958333333333337</v>
      </c>
      <c r="F724" s="19" t="s">
        <v>3996</v>
      </c>
      <c r="G724" s="15">
        <v>0.78125</v>
      </c>
      <c r="H724" s="13" t="s">
        <v>133</v>
      </c>
      <c r="I724" s="16" t="s">
        <v>3380</v>
      </c>
      <c r="J724" s="16" t="s">
        <v>611</v>
      </c>
      <c r="K724" s="16" t="s">
        <v>13</v>
      </c>
      <c r="L724" s="16" t="s">
        <v>128</v>
      </c>
      <c r="M724" s="16" t="s">
        <v>612</v>
      </c>
      <c r="N724" s="13" t="s">
        <v>136</v>
      </c>
      <c r="O724" s="13" t="str">
        <f>"0836832881"</f>
        <v>0836832881</v>
      </c>
    </row>
    <row r="725" spans="1:15" ht="39" hidden="1" customHeight="1">
      <c r="A725" s="21">
        <v>724</v>
      </c>
      <c r="B725" s="13" t="s">
        <v>2334</v>
      </c>
      <c r="C725" s="22">
        <v>1</v>
      </c>
      <c r="D725" s="14">
        <v>44756</v>
      </c>
      <c r="E725" s="15">
        <v>0.72916666666666663</v>
      </c>
      <c r="F725" s="19" t="s">
        <v>3996</v>
      </c>
      <c r="G725" s="15">
        <v>0.77083333333333337</v>
      </c>
      <c r="H725" s="13" t="s">
        <v>110</v>
      </c>
      <c r="I725" s="16" t="s">
        <v>3287</v>
      </c>
      <c r="J725" s="16" t="s">
        <v>2335</v>
      </c>
      <c r="K725" s="16" t="s">
        <v>9</v>
      </c>
      <c r="L725" s="16" t="s">
        <v>2336</v>
      </c>
      <c r="M725" s="16" t="s">
        <v>178</v>
      </c>
      <c r="N725" s="13" t="s">
        <v>179</v>
      </c>
      <c r="O725" s="13" t="str">
        <f>"0543361111"</f>
        <v>0543361111</v>
      </c>
    </row>
    <row r="726" spans="1:15" ht="39" hidden="1" customHeight="1">
      <c r="A726" s="21">
        <v>725</v>
      </c>
      <c r="B726" s="13" t="s">
        <v>2337</v>
      </c>
      <c r="C726" s="22">
        <v>1</v>
      </c>
      <c r="D726" s="14">
        <v>44756</v>
      </c>
      <c r="E726" s="15">
        <v>0.66666666666666663</v>
      </c>
      <c r="F726" s="19" t="s">
        <v>3996</v>
      </c>
      <c r="G726" s="15">
        <v>0.70833333333333337</v>
      </c>
      <c r="H726" s="13" t="s">
        <v>34</v>
      </c>
      <c r="I726" s="16" t="s">
        <v>3288</v>
      </c>
      <c r="J726" s="16" t="s">
        <v>2338</v>
      </c>
      <c r="K726" s="16" t="s">
        <v>9</v>
      </c>
      <c r="L726" s="16" t="s">
        <v>259</v>
      </c>
      <c r="M726" s="16" t="s">
        <v>2339</v>
      </c>
      <c r="N726" s="13" t="s">
        <v>2340</v>
      </c>
      <c r="O726" s="13" t="str">
        <f>"0448443508"</f>
        <v>0448443508</v>
      </c>
    </row>
    <row r="727" spans="1:15" ht="39" hidden="1" customHeight="1">
      <c r="A727" s="21">
        <v>726</v>
      </c>
      <c r="B727" s="13" t="s">
        <v>2331</v>
      </c>
      <c r="C727" s="22">
        <v>2</v>
      </c>
      <c r="D727" s="14">
        <v>44758</v>
      </c>
      <c r="E727" s="15">
        <v>0.36458333333333331</v>
      </c>
      <c r="F727" s="19" t="s">
        <v>3996</v>
      </c>
      <c r="G727" s="15">
        <v>0.52083333333333337</v>
      </c>
      <c r="H727" s="13" t="s">
        <v>29</v>
      </c>
      <c r="I727" s="16" t="s">
        <v>3320</v>
      </c>
      <c r="J727" s="16" t="s">
        <v>2332</v>
      </c>
      <c r="K727" s="16" t="s">
        <v>6</v>
      </c>
      <c r="L727" s="16" t="s">
        <v>1755</v>
      </c>
      <c r="M727" s="16" t="s">
        <v>1286</v>
      </c>
      <c r="N727" s="13" t="s">
        <v>1287</v>
      </c>
      <c r="O727" s="13" t="str">
        <f>"0528321121"</f>
        <v>0528321121</v>
      </c>
    </row>
    <row r="728" spans="1:15" ht="39" hidden="1" customHeight="1">
      <c r="A728" s="21">
        <v>727</v>
      </c>
      <c r="B728" s="13" t="s">
        <v>2323</v>
      </c>
      <c r="C728" s="22">
        <v>1</v>
      </c>
      <c r="D728" s="14">
        <v>44763</v>
      </c>
      <c r="E728" s="15">
        <v>0.66666666666666663</v>
      </c>
      <c r="F728" s="19" t="s">
        <v>3996</v>
      </c>
      <c r="G728" s="15">
        <v>0.70833333333333337</v>
      </c>
      <c r="H728" s="13" t="s">
        <v>95</v>
      </c>
      <c r="I728" s="16" t="s">
        <v>3331</v>
      </c>
      <c r="J728" s="16" t="s">
        <v>1541</v>
      </c>
      <c r="K728" s="16" t="s">
        <v>13</v>
      </c>
      <c r="L728" s="16" t="s">
        <v>2324</v>
      </c>
      <c r="M728" s="16" t="s">
        <v>2325</v>
      </c>
      <c r="N728" s="13" t="s">
        <v>1544</v>
      </c>
      <c r="O728" s="13" t="str">
        <f>"0752315171"</f>
        <v>0752315171</v>
      </c>
    </row>
    <row r="729" spans="1:15" ht="39" hidden="1" customHeight="1">
      <c r="A729" s="21">
        <v>728</v>
      </c>
      <c r="B729" s="13" t="s">
        <v>2326</v>
      </c>
      <c r="C729" s="22">
        <v>1</v>
      </c>
      <c r="D729" s="14">
        <v>44763</v>
      </c>
      <c r="E729" s="15">
        <v>0.72916666666666663</v>
      </c>
      <c r="F729" s="19" t="s">
        <v>3996</v>
      </c>
      <c r="G729" s="15">
        <v>0.77083333333333337</v>
      </c>
      <c r="H729" s="13" t="s">
        <v>80</v>
      </c>
      <c r="I729" s="16" t="s">
        <v>3285</v>
      </c>
      <c r="J729" s="16" t="s">
        <v>150</v>
      </c>
      <c r="K729" s="16" t="s">
        <v>9</v>
      </c>
      <c r="L729" s="16" t="s">
        <v>589</v>
      </c>
      <c r="M729" s="16" t="s">
        <v>152</v>
      </c>
      <c r="N729" s="13" t="s">
        <v>153</v>
      </c>
      <c r="O729" s="13" t="str">
        <f>"0596655011"</f>
        <v>0596655011</v>
      </c>
    </row>
    <row r="730" spans="1:15" ht="39" hidden="1" customHeight="1">
      <c r="A730" s="21">
        <v>729</v>
      </c>
      <c r="B730" s="13" t="s">
        <v>2327</v>
      </c>
      <c r="C730" s="22">
        <v>1</v>
      </c>
      <c r="D730" s="14">
        <v>44763</v>
      </c>
      <c r="E730" s="15">
        <v>0.72916666666666663</v>
      </c>
      <c r="F730" s="19" t="s">
        <v>3996</v>
      </c>
      <c r="G730" s="15">
        <v>0.77083333333333337</v>
      </c>
      <c r="H730" s="13" t="s">
        <v>67</v>
      </c>
      <c r="I730" s="16" t="s">
        <v>3433</v>
      </c>
      <c r="J730" s="16" t="s">
        <v>2328</v>
      </c>
      <c r="K730" s="16" t="s">
        <v>13</v>
      </c>
      <c r="L730" s="16" t="s">
        <v>2329</v>
      </c>
      <c r="M730" s="16" t="s">
        <v>1203</v>
      </c>
      <c r="N730" s="13" t="s">
        <v>1204</v>
      </c>
      <c r="O730" s="13" t="str">
        <f>"0425265511"</f>
        <v>0425265511</v>
      </c>
    </row>
    <row r="731" spans="1:15" ht="39" hidden="1" customHeight="1">
      <c r="A731" s="21">
        <v>730</v>
      </c>
      <c r="B731" s="13" t="s">
        <v>2330</v>
      </c>
      <c r="C731" s="22">
        <v>1</v>
      </c>
      <c r="D731" s="14">
        <v>44763</v>
      </c>
      <c r="E731" s="15">
        <v>0.72916666666666663</v>
      </c>
      <c r="F731" s="19" t="s">
        <v>3996</v>
      </c>
      <c r="G731" s="15">
        <v>0.79166666666666663</v>
      </c>
      <c r="H731" s="13" t="s">
        <v>110</v>
      </c>
      <c r="I731" s="16" t="s">
        <v>3443</v>
      </c>
      <c r="J731" s="16" t="s">
        <v>346</v>
      </c>
      <c r="K731" s="16" t="s">
        <v>9</v>
      </c>
      <c r="L731" s="16" t="s">
        <v>181</v>
      </c>
      <c r="M731" s="16" t="s">
        <v>1298</v>
      </c>
      <c r="N731" s="13" t="s">
        <v>111</v>
      </c>
      <c r="O731" s="13" t="str">
        <f>"0537289545"</f>
        <v>0537289545</v>
      </c>
    </row>
    <row r="732" spans="1:15" ht="39" hidden="1" customHeight="1">
      <c r="A732" s="21">
        <v>731</v>
      </c>
      <c r="B732" s="13" t="s">
        <v>2223</v>
      </c>
      <c r="C732" s="22">
        <v>1</v>
      </c>
      <c r="D732" s="14">
        <v>44768</v>
      </c>
      <c r="E732" s="15">
        <v>0.72916666666666663</v>
      </c>
      <c r="F732" s="19" t="s">
        <v>3996</v>
      </c>
      <c r="G732" s="15">
        <v>0.77083333333333337</v>
      </c>
      <c r="H732" s="13" t="s">
        <v>484</v>
      </c>
      <c r="I732" s="16" t="s">
        <v>3436</v>
      </c>
      <c r="J732" s="16" t="s">
        <v>2202</v>
      </c>
      <c r="K732" s="16" t="s">
        <v>6</v>
      </c>
      <c r="L732" s="16" t="s">
        <v>2224</v>
      </c>
      <c r="M732" s="16" t="s">
        <v>2204</v>
      </c>
      <c r="N732" s="13" t="s">
        <v>1241</v>
      </c>
      <c r="O732" s="13" t="str">
        <f>"0928520700"</f>
        <v>0928520700</v>
      </c>
    </row>
    <row r="733" spans="1:15" ht="39" hidden="1" customHeight="1">
      <c r="A733" s="21">
        <v>732</v>
      </c>
      <c r="B733" s="13" t="s">
        <v>2317</v>
      </c>
      <c r="C733" s="22">
        <v>1</v>
      </c>
      <c r="D733" s="14">
        <v>44768</v>
      </c>
      <c r="E733" s="15">
        <v>0.54166666666666663</v>
      </c>
      <c r="F733" s="19" t="s">
        <v>3996</v>
      </c>
      <c r="G733" s="15">
        <v>0.58333333333333337</v>
      </c>
      <c r="H733" s="13" t="s">
        <v>25</v>
      </c>
      <c r="I733" s="16" t="s">
        <v>3294</v>
      </c>
      <c r="J733" s="16" t="s">
        <v>2312</v>
      </c>
      <c r="K733" s="16" t="s">
        <v>6</v>
      </c>
      <c r="L733" s="16" t="s">
        <v>172</v>
      </c>
      <c r="M733" s="16" t="s">
        <v>2313</v>
      </c>
      <c r="N733" s="13" t="s">
        <v>2314</v>
      </c>
      <c r="O733" s="13" t="str">
        <f>"0470922211"</f>
        <v>0470922211</v>
      </c>
    </row>
    <row r="734" spans="1:15" ht="39" hidden="1" customHeight="1">
      <c r="A734" s="21">
        <v>733</v>
      </c>
      <c r="B734" s="13" t="s">
        <v>2318</v>
      </c>
      <c r="C734" s="22">
        <v>1</v>
      </c>
      <c r="D734" s="14">
        <v>44768</v>
      </c>
      <c r="E734" s="15">
        <v>0.70833333333333337</v>
      </c>
      <c r="F734" s="19" t="s">
        <v>3996</v>
      </c>
      <c r="G734" s="15">
        <v>0.75</v>
      </c>
      <c r="H734" s="13" t="s">
        <v>11</v>
      </c>
      <c r="I734" s="16" t="s">
        <v>3371</v>
      </c>
      <c r="J734" s="16" t="s">
        <v>903</v>
      </c>
      <c r="K734" s="16" t="s">
        <v>9</v>
      </c>
      <c r="L734" s="16" t="s">
        <v>109</v>
      </c>
      <c r="M734" s="16" t="s">
        <v>812</v>
      </c>
      <c r="N734" s="13" t="s">
        <v>65</v>
      </c>
      <c r="O734" s="13" t="str">
        <f>"0283225222"</f>
        <v>0283225222</v>
      </c>
    </row>
    <row r="735" spans="1:15" ht="39" hidden="1" customHeight="1">
      <c r="A735" s="21">
        <v>734</v>
      </c>
      <c r="B735" s="13" t="s">
        <v>2322</v>
      </c>
      <c r="C735" s="22">
        <v>1</v>
      </c>
      <c r="D735" s="14">
        <v>44768</v>
      </c>
      <c r="E735" s="15">
        <v>0.71875</v>
      </c>
      <c r="F735" s="19" t="s">
        <v>3996</v>
      </c>
      <c r="G735" s="15">
        <v>0.76041666666666663</v>
      </c>
      <c r="H735" s="13" t="s">
        <v>117</v>
      </c>
      <c r="I735" s="16" t="s">
        <v>3293</v>
      </c>
      <c r="J735" s="16" t="s">
        <v>428</v>
      </c>
      <c r="K735" s="16" t="s">
        <v>6</v>
      </c>
      <c r="L735" s="16" t="s">
        <v>693</v>
      </c>
      <c r="M735" s="16" t="s">
        <v>431</v>
      </c>
      <c r="N735" s="13" t="s">
        <v>432</v>
      </c>
      <c r="O735" s="13" t="str">
        <f>"0118901110"</f>
        <v>0118901110</v>
      </c>
    </row>
    <row r="736" spans="1:15" ht="39" hidden="1" customHeight="1">
      <c r="A736" s="21">
        <v>735</v>
      </c>
      <c r="B736" s="13" t="s">
        <v>2319</v>
      </c>
      <c r="C736" s="22">
        <v>1</v>
      </c>
      <c r="D736" s="14">
        <v>44768</v>
      </c>
      <c r="E736" s="15">
        <v>0.72916666666666663</v>
      </c>
      <c r="F736" s="19" t="s">
        <v>3996</v>
      </c>
      <c r="G736" s="15">
        <v>0.77083333333333337</v>
      </c>
      <c r="H736" s="13" t="s">
        <v>34</v>
      </c>
      <c r="I736" s="16" t="s">
        <v>491</v>
      </c>
      <c r="J736" s="16" t="s">
        <v>492</v>
      </c>
      <c r="K736" s="16" t="s">
        <v>9</v>
      </c>
      <c r="L736" s="16" t="s">
        <v>2320</v>
      </c>
      <c r="M736" s="16" t="s">
        <v>2070</v>
      </c>
      <c r="N736" s="13" t="s">
        <v>2321</v>
      </c>
      <c r="O736" s="13" t="str">
        <f>"0465343175"</f>
        <v>0465343175</v>
      </c>
    </row>
    <row r="737" spans="1:15" ht="39" hidden="1" customHeight="1">
      <c r="A737" s="21">
        <v>736</v>
      </c>
      <c r="B737" s="13" t="s">
        <v>2311</v>
      </c>
      <c r="C737" s="22">
        <v>1</v>
      </c>
      <c r="D737" s="14">
        <v>44770</v>
      </c>
      <c r="E737" s="15">
        <v>0.75</v>
      </c>
      <c r="F737" s="19" t="s">
        <v>3996</v>
      </c>
      <c r="G737" s="15">
        <v>0.79166666666666663</v>
      </c>
      <c r="H737" s="13" t="s">
        <v>25</v>
      </c>
      <c r="I737" s="16" t="s">
        <v>3294</v>
      </c>
      <c r="J737" s="16" t="s">
        <v>2312</v>
      </c>
      <c r="K737" s="16" t="s">
        <v>6</v>
      </c>
      <c r="L737" s="16" t="s">
        <v>172</v>
      </c>
      <c r="M737" s="16" t="s">
        <v>2313</v>
      </c>
      <c r="N737" s="13" t="s">
        <v>2314</v>
      </c>
      <c r="O737" s="13" t="str">
        <f>"0470922211"</f>
        <v>0470922211</v>
      </c>
    </row>
    <row r="738" spans="1:15" ht="39" hidden="1" customHeight="1">
      <c r="A738" s="21">
        <v>737</v>
      </c>
      <c r="B738" s="13" t="s">
        <v>2315</v>
      </c>
      <c r="C738" s="22">
        <v>1</v>
      </c>
      <c r="D738" s="14">
        <v>44770</v>
      </c>
      <c r="E738" s="15">
        <v>0.70833333333333337</v>
      </c>
      <c r="F738" s="19" t="s">
        <v>3996</v>
      </c>
      <c r="G738" s="15">
        <v>0.75</v>
      </c>
      <c r="H738" s="13" t="s">
        <v>38</v>
      </c>
      <c r="I738" s="16" t="s">
        <v>3481</v>
      </c>
      <c r="J738" s="16" t="s">
        <v>2316</v>
      </c>
      <c r="K738" s="16" t="s">
        <v>13</v>
      </c>
      <c r="L738" s="16" t="s">
        <v>151</v>
      </c>
      <c r="M738" s="16" t="s">
        <v>2019</v>
      </c>
      <c r="N738" s="13" t="s">
        <v>2020</v>
      </c>
      <c r="O738" s="13" t="str">
        <f>"0785942211"</f>
        <v>0785942211</v>
      </c>
    </row>
    <row r="739" spans="1:15" ht="48" hidden="1" customHeight="1">
      <c r="A739" s="21">
        <v>738</v>
      </c>
      <c r="B739" s="13" t="s">
        <v>2307</v>
      </c>
      <c r="C739" s="22">
        <v>1</v>
      </c>
      <c r="D739" s="14">
        <v>44771</v>
      </c>
      <c r="E739" s="15">
        <v>0.70833333333333337</v>
      </c>
      <c r="F739" s="19" t="s">
        <v>3996</v>
      </c>
      <c r="G739" s="15">
        <v>0.75</v>
      </c>
      <c r="H739" s="13" t="s">
        <v>484</v>
      </c>
      <c r="I739" s="16" t="s">
        <v>3378</v>
      </c>
      <c r="J739" s="16" t="s">
        <v>2308</v>
      </c>
      <c r="K739" s="16" t="s">
        <v>6</v>
      </c>
      <c r="L739" s="16" t="s">
        <v>2153</v>
      </c>
      <c r="M739" s="16" t="s">
        <v>1318</v>
      </c>
      <c r="N739" s="13" t="s">
        <v>1319</v>
      </c>
      <c r="O739" s="13" t="str">
        <f>"0948298904"</f>
        <v>0948298904</v>
      </c>
    </row>
    <row r="740" spans="1:15" ht="45" hidden="1" customHeight="1">
      <c r="A740" s="21">
        <v>739</v>
      </c>
      <c r="B740" s="13" t="s">
        <v>2309</v>
      </c>
      <c r="C740" s="22">
        <v>1</v>
      </c>
      <c r="D740" s="14">
        <v>44771</v>
      </c>
      <c r="E740" s="15">
        <v>0.75</v>
      </c>
      <c r="F740" s="19" t="s">
        <v>3996</v>
      </c>
      <c r="G740" s="15">
        <v>0.80208333333333337</v>
      </c>
      <c r="H740" s="13" t="s">
        <v>133</v>
      </c>
      <c r="I740" s="16" t="s">
        <v>3376</v>
      </c>
      <c r="J740" s="16" t="s">
        <v>2496</v>
      </c>
      <c r="K740" s="16" t="s">
        <v>6</v>
      </c>
      <c r="L740" s="16" t="s">
        <v>2310</v>
      </c>
      <c r="M740" s="16" t="s">
        <v>1032</v>
      </c>
      <c r="N740" s="13" t="s">
        <v>1033</v>
      </c>
      <c r="O740" s="13" t="str">
        <f>"0836222129"</f>
        <v>0836222129</v>
      </c>
    </row>
    <row r="741" spans="1:15" ht="39" hidden="1" customHeight="1">
      <c r="A741" s="21">
        <v>740</v>
      </c>
      <c r="B741" s="13" t="s">
        <v>2306</v>
      </c>
      <c r="C741" s="22">
        <v>1</v>
      </c>
      <c r="D741" s="14">
        <v>44774</v>
      </c>
      <c r="E741" s="15">
        <v>0.66666666666666663</v>
      </c>
      <c r="F741" s="19" t="s">
        <v>3996</v>
      </c>
      <c r="G741" s="15">
        <v>0.70833333333333337</v>
      </c>
      <c r="H741" s="13" t="s">
        <v>34</v>
      </c>
      <c r="I741" s="16" t="s">
        <v>3288</v>
      </c>
      <c r="J741" s="16" t="s">
        <v>211</v>
      </c>
      <c r="K741" s="16" t="s">
        <v>13</v>
      </c>
      <c r="L741" s="16" t="s">
        <v>212</v>
      </c>
      <c r="M741" s="16" t="s">
        <v>213</v>
      </c>
      <c r="N741" s="13" t="s">
        <v>214</v>
      </c>
      <c r="O741" s="13" t="str">
        <f>"0448443471"</f>
        <v>0448443471</v>
      </c>
    </row>
    <row r="742" spans="1:15" ht="39" hidden="1" customHeight="1">
      <c r="A742" s="21">
        <v>741</v>
      </c>
      <c r="B742" s="13" t="s">
        <v>2303</v>
      </c>
      <c r="C742" s="22">
        <v>1</v>
      </c>
      <c r="D742" s="14">
        <v>44776</v>
      </c>
      <c r="E742" s="15">
        <v>0.70833333333333337</v>
      </c>
      <c r="F742" s="19" t="s">
        <v>3996</v>
      </c>
      <c r="G742" s="15">
        <v>0.75</v>
      </c>
      <c r="H742" s="13" t="s">
        <v>1501</v>
      </c>
      <c r="I742" s="16" t="s">
        <v>3480</v>
      </c>
      <c r="J742" s="16" t="s">
        <v>1720</v>
      </c>
      <c r="K742" s="16" t="s">
        <v>9</v>
      </c>
      <c r="L742" s="16" t="s">
        <v>2304</v>
      </c>
      <c r="M742" s="16" t="s">
        <v>2305</v>
      </c>
      <c r="N742" s="13" t="s">
        <v>1723</v>
      </c>
      <c r="O742" s="13" t="str">
        <f>"0857262271"</f>
        <v>0857262271</v>
      </c>
    </row>
    <row r="743" spans="1:15" ht="47.25" hidden="1" customHeight="1">
      <c r="A743" s="21">
        <v>742</v>
      </c>
      <c r="B743" s="13" t="s">
        <v>2300</v>
      </c>
      <c r="C743" s="22">
        <v>1</v>
      </c>
      <c r="D743" s="14">
        <v>44778</v>
      </c>
      <c r="E743" s="15">
        <v>0.5625</v>
      </c>
      <c r="F743" s="19" t="s">
        <v>3996</v>
      </c>
      <c r="G743" s="15">
        <v>0.60416666666666663</v>
      </c>
      <c r="H743" s="13" t="s">
        <v>115</v>
      </c>
      <c r="I743" s="16" t="s">
        <v>3401</v>
      </c>
      <c r="J743" s="16" t="s">
        <v>2301</v>
      </c>
      <c r="K743" s="16" t="s">
        <v>13</v>
      </c>
      <c r="L743" s="16" t="s">
        <v>2015</v>
      </c>
      <c r="M743" s="16" t="s">
        <v>2302</v>
      </c>
      <c r="N743" s="13" t="s">
        <v>396</v>
      </c>
      <c r="O743" s="13" t="str">
        <f>"0668651211"</f>
        <v>0668651211</v>
      </c>
    </row>
    <row r="744" spans="1:15" ht="39" hidden="1" customHeight="1">
      <c r="A744" s="21">
        <v>743</v>
      </c>
      <c r="B744" s="13" t="s">
        <v>2295</v>
      </c>
      <c r="C744" s="22">
        <v>1</v>
      </c>
      <c r="D744" s="14">
        <v>44781</v>
      </c>
      <c r="E744" s="15">
        <v>0.75</v>
      </c>
      <c r="F744" s="19" t="s">
        <v>3996</v>
      </c>
      <c r="G744" s="15">
        <v>0.79166666666666663</v>
      </c>
      <c r="H744" s="13" t="s">
        <v>117</v>
      </c>
      <c r="I744" s="16" t="s">
        <v>3399</v>
      </c>
      <c r="J744" s="16" t="s">
        <v>2296</v>
      </c>
      <c r="K744" s="16" t="s">
        <v>6</v>
      </c>
      <c r="L744" s="16" t="s">
        <v>2297</v>
      </c>
      <c r="M744" s="16" t="s">
        <v>2298</v>
      </c>
      <c r="N744" s="13" t="s">
        <v>2299</v>
      </c>
      <c r="O744" s="13" t="str">
        <f>"0155650101"</f>
        <v>0155650101</v>
      </c>
    </row>
    <row r="745" spans="1:15" ht="39" hidden="1" customHeight="1">
      <c r="A745" s="21">
        <v>744</v>
      </c>
      <c r="B745" s="13" t="s">
        <v>2292</v>
      </c>
      <c r="C745" s="22">
        <v>1</v>
      </c>
      <c r="D745" s="14">
        <v>44782</v>
      </c>
      <c r="E745" s="15">
        <v>0.71875</v>
      </c>
      <c r="F745" s="19" t="s">
        <v>3996</v>
      </c>
      <c r="G745" s="15">
        <v>0.76041666666666663</v>
      </c>
      <c r="H745" s="13" t="s">
        <v>368</v>
      </c>
      <c r="I745" s="16" t="s">
        <v>3467</v>
      </c>
      <c r="J745" s="16" t="s">
        <v>1151</v>
      </c>
      <c r="K745" s="16" t="s">
        <v>9</v>
      </c>
      <c r="L745" s="16" t="s">
        <v>2293</v>
      </c>
      <c r="M745" s="16" t="s">
        <v>2294</v>
      </c>
      <c r="N745" s="13" t="s">
        <v>1154</v>
      </c>
      <c r="O745" s="13" t="str">
        <f>"0555722222"</f>
        <v>0555722222</v>
      </c>
    </row>
    <row r="746" spans="1:15" ht="39" hidden="1" customHeight="1">
      <c r="A746" s="21">
        <v>745</v>
      </c>
      <c r="B746" s="13" t="s">
        <v>2288</v>
      </c>
      <c r="C746" s="22">
        <v>1</v>
      </c>
      <c r="D746" s="14">
        <v>44790</v>
      </c>
      <c r="E746" s="15">
        <v>0.75</v>
      </c>
      <c r="F746" s="19" t="s">
        <v>3996</v>
      </c>
      <c r="G746" s="15">
        <v>0.79166666666666663</v>
      </c>
      <c r="H746" s="13" t="s">
        <v>583</v>
      </c>
      <c r="I746" s="16" t="s">
        <v>3434</v>
      </c>
      <c r="J746" s="16" t="s">
        <v>2289</v>
      </c>
      <c r="K746" s="16" t="s">
        <v>6</v>
      </c>
      <c r="L746" s="16" t="s">
        <v>92</v>
      </c>
      <c r="M746" s="16" t="s">
        <v>2290</v>
      </c>
      <c r="N746" s="13" t="s">
        <v>791</v>
      </c>
      <c r="O746" s="13" t="str">
        <f>"08042910886"</f>
        <v>08042910886</v>
      </c>
    </row>
    <row r="747" spans="1:15" ht="39" hidden="1" customHeight="1">
      <c r="A747" s="21">
        <v>746</v>
      </c>
      <c r="B747" s="13" t="s">
        <v>2291</v>
      </c>
      <c r="C747" s="22">
        <v>1</v>
      </c>
      <c r="D747" s="14">
        <v>44790</v>
      </c>
      <c r="E747" s="15">
        <v>0.72916666666666663</v>
      </c>
      <c r="F747" s="19" t="s">
        <v>3996</v>
      </c>
      <c r="G747" s="15">
        <v>0.77083333333333337</v>
      </c>
      <c r="H747" s="13" t="s">
        <v>29</v>
      </c>
      <c r="I747" s="16" t="s">
        <v>3402</v>
      </c>
      <c r="J747" s="16" t="s">
        <v>511</v>
      </c>
      <c r="K747" s="16" t="s">
        <v>9</v>
      </c>
      <c r="L747" s="16" t="s">
        <v>516</v>
      </c>
      <c r="M747" s="16" t="s">
        <v>517</v>
      </c>
      <c r="N747" s="13" t="s">
        <v>518</v>
      </c>
      <c r="O747" s="13" t="str">
        <f>"0532336293"</f>
        <v>0532336293</v>
      </c>
    </row>
    <row r="748" spans="1:15" ht="39" hidden="1" customHeight="1">
      <c r="A748" s="21">
        <v>747</v>
      </c>
      <c r="B748" s="13" t="s">
        <v>2576</v>
      </c>
      <c r="C748" s="22">
        <v>1</v>
      </c>
      <c r="D748" s="14">
        <v>44791</v>
      </c>
      <c r="E748" s="15">
        <v>0.75</v>
      </c>
      <c r="F748" s="19" t="s">
        <v>3996</v>
      </c>
      <c r="G748" s="15">
        <v>0.8125</v>
      </c>
      <c r="H748" s="13" t="s">
        <v>25</v>
      </c>
      <c r="I748" s="16" t="s">
        <v>3294</v>
      </c>
      <c r="J748" s="16" t="s">
        <v>2312</v>
      </c>
      <c r="K748" s="16" t="s">
        <v>2060</v>
      </c>
      <c r="L748" s="16" t="s">
        <v>2495</v>
      </c>
      <c r="M748" s="16" t="s">
        <v>2313</v>
      </c>
      <c r="N748" s="13" t="s">
        <v>2314</v>
      </c>
      <c r="O748" s="13" t="str">
        <f>"0470922211"</f>
        <v>0470922211</v>
      </c>
    </row>
    <row r="749" spans="1:15" ht="39" hidden="1" customHeight="1">
      <c r="A749" s="21">
        <v>748</v>
      </c>
      <c r="B749" s="13" t="s">
        <v>2281</v>
      </c>
      <c r="C749" s="22">
        <v>1</v>
      </c>
      <c r="D749" s="14">
        <v>44792</v>
      </c>
      <c r="E749" s="15">
        <v>0.73958333333333337</v>
      </c>
      <c r="F749" s="19" t="s">
        <v>3996</v>
      </c>
      <c r="G749" s="15">
        <v>0.80208333333333337</v>
      </c>
      <c r="H749" s="13" t="s">
        <v>29</v>
      </c>
      <c r="I749" s="16" t="s">
        <v>3452</v>
      </c>
      <c r="J749" s="16" t="s">
        <v>1225</v>
      </c>
      <c r="K749" s="16" t="s">
        <v>6</v>
      </c>
      <c r="L749" s="16" t="s">
        <v>2282</v>
      </c>
      <c r="M749" s="16" t="s">
        <v>1306</v>
      </c>
      <c r="N749" s="13" t="s">
        <v>1229</v>
      </c>
      <c r="O749" s="13" t="str">
        <f>"0586242564"</f>
        <v>0586242564</v>
      </c>
    </row>
    <row r="750" spans="1:15" ht="39" hidden="1" customHeight="1">
      <c r="A750" s="21">
        <v>749</v>
      </c>
      <c r="B750" s="13" t="s">
        <v>2283</v>
      </c>
      <c r="C750" s="22">
        <v>1</v>
      </c>
      <c r="D750" s="14">
        <v>44792</v>
      </c>
      <c r="E750" s="15">
        <v>0.75</v>
      </c>
      <c r="F750" s="19" t="s">
        <v>3996</v>
      </c>
      <c r="G750" s="15">
        <v>0.8125</v>
      </c>
      <c r="H750" s="13" t="s">
        <v>484</v>
      </c>
      <c r="I750" s="16" t="s">
        <v>3360</v>
      </c>
      <c r="J750" s="16" t="s">
        <v>2284</v>
      </c>
      <c r="K750" s="16" t="s">
        <v>6</v>
      </c>
      <c r="L750" s="16" t="s">
        <v>2285</v>
      </c>
      <c r="M750" s="16" t="s">
        <v>2286</v>
      </c>
      <c r="N750" s="13" t="s">
        <v>2287</v>
      </c>
      <c r="O750" s="13" t="str">
        <f>"0943234131"</f>
        <v>0943234131</v>
      </c>
    </row>
    <row r="751" spans="1:15" ht="39" hidden="1" customHeight="1">
      <c r="A751" s="21">
        <v>750</v>
      </c>
      <c r="B751" s="13" t="s">
        <v>2277</v>
      </c>
      <c r="C751" s="22">
        <v>1</v>
      </c>
      <c r="D751" s="14">
        <v>44793</v>
      </c>
      <c r="E751" s="15">
        <v>0.55208333333333337</v>
      </c>
      <c r="F751" s="19" t="s">
        <v>3996</v>
      </c>
      <c r="G751" s="15">
        <v>0.59375</v>
      </c>
      <c r="H751" s="13" t="s">
        <v>10</v>
      </c>
      <c r="I751" s="16" t="s">
        <v>3478</v>
      </c>
      <c r="J751" s="16" t="s">
        <v>1246</v>
      </c>
      <c r="K751" s="16" t="s">
        <v>6</v>
      </c>
      <c r="L751" s="16" t="s">
        <v>333</v>
      </c>
      <c r="M751" s="16" t="s">
        <v>1247</v>
      </c>
      <c r="N751" s="13" t="s">
        <v>769</v>
      </c>
      <c r="O751" s="13" t="str">
        <f>"0775482912"</f>
        <v>0775482912</v>
      </c>
    </row>
    <row r="752" spans="1:15" ht="39" hidden="1" customHeight="1">
      <c r="A752" s="21">
        <v>751</v>
      </c>
      <c r="B752" s="13" t="s">
        <v>2280</v>
      </c>
      <c r="C752" s="22">
        <v>1</v>
      </c>
      <c r="D752" s="14">
        <v>44793</v>
      </c>
      <c r="E752" s="15">
        <v>0.65625</v>
      </c>
      <c r="F752" s="19" t="s">
        <v>3996</v>
      </c>
      <c r="G752" s="15">
        <v>0.69791666666666663</v>
      </c>
      <c r="H752" s="13" t="s">
        <v>10</v>
      </c>
      <c r="I752" s="16" t="s">
        <v>3478</v>
      </c>
      <c r="J752" s="16" t="s">
        <v>1246</v>
      </c>
      <c r="K752" s="16" t="s">
        <v>13</v>
      </c>
      <c r="L752" s="16" t="s">
        <v>333</v>
      </c>
      <c r="M752" s="16" t="s">
        <v>2279</v>
      </c>
      <c r="N752" s="13" t="s">
        <v>769</v>
      </c>
      <c r="O752" s="13" t="str">
        <f>"0775482912"</f>
        <v>0775482912</v>
      </c>
    </row>
    <row r="753" spans="1:15" ht="39" hidden="1" customHeight="1">
      <c r="A753" s="21">
        <v>752</v>
      </c>
      <c r="B753" s="13" t="s">
        <v>2278</v>
      </c>
      <c r="C753" s="22">
        <v>1</v>
      </c>
      <c r="D753" s="14">
        <v>44793</v>
      </c>
      <c r="E753" s="15">
        <v>0.60416666666666663</v>
      </c>
      <c r="F753" s="19" t="s">
        <v>3996</v>
      </c>
      <c r="G753" s="15">
        <v>0.64583333333333337</v>
      </c>
      <c r="H753" s="13" t="s">
        <v>10</v>
      </c>
      <c r="I753" s="16" t="s">
        <v>3478</v>
      </c>
      <c r="J753" s="16" t="s">
        <v>1246</v>
      </c>
      <c r="K753" s="16" t="s">
        <v>9</v>
      </c>
      <c r="L753" s="16" t="s">
        <v>333</v>
      </c>
      <c r="M753" s="16" t="s">
        <v>2279</v>
      </c>
      <c r="N753" s="13" t="s">
        <v>769</v>
      </c>
      <c r="O753" s="13" t="str">
        <f>"0775482912"</f>
        <v>0775482912</v>
      </c>
    </row>
    <row r="754" spans="1:15" ht="39" hidden="1" customHeight="1">
      <c r="A754" s="21">
        <v>753</v>
      </c>
      <c r="B754" s="13" t="s">
        <v>2275</v>
      </c>
      <c r="C754" s="22">
        <v>1</v>
      </c>
      <c r="D754" s="14">
        <v>44795</v>
      </c>
      <c r="E754" s="15">
        <v>0.66666666666666663</v>
      </c>
      <c r="F754" s="19" t="s">
        <v>3996</v>
      </c>
      <c r="G754" s="15">
        <v>0.70833333333333337</v>
      </c>
      <c r="H754" s="13" t="s">
        <v>34</v>
      </c>
      <c r="I754" s="16" t="s">
        <v>3416</v>
      </c>
      <c r="J754" s="16" t="s">
        <v>1251</v>
      </c>
      <c r="K754" s="16" t="s">
        <v>9</v>
      </c>
      <c r="L754" s="16" t="s">
        <v>109</v>
      </c>
      <c r="M754" s="16" t="s">
        <v>2276</v>
      </c>
      <c r="N754" s="13" t="s">
        <v>1253</v>
      </c>
      <c r="O754" s="13" t="str">
        <f>"0443220461"</f>
        <v>0443220461</v>
      </c>
    </row>
    <row r="755" spans="1:15" ht="47.25" hidden="1" customHeight="1">
      <c r="A755" s="21">
        <v>754</v>
      </c>
      <c r="B755" s="13" t="s">
        <v>2273</v>
      </c>
      <c r="C755" s="22">
        <v>1</v>
      </c>
      <c r="D755" s="14">
        <v>44797</v>
      </c>
      <c r="E755" s="15">
        <v>0.72916666666666663</v>
      </c>
      <c r="F755" s="19" t="s">
        <v>3996</v>
      </c>
      <c r="G755" s="15">
        <v>0.77083333333333337</v>
      </c>
      <c r="H755" s="13" t="s">
        <v>913</v>
      </c>
      <c r="I755" s="16" t="s">
        <v>3312</v>
      </c>
      <c r="J755" s="16" t="s">
        <v>2274</v>
      </c>
      <c r="K755" s="16" t="s">
        <v>6</v>
      </c>
      <c r="L755" s="16" t="s">
        <v>2272</v>
      </c>
      <c r="M755" s="16" t="s">
        <v>1164</v>
      </c>
      <c r="N755" s="13" t="s">
        <v>1165</v>
      </c>
      <c r="O755" s="13" t="str">
        <f>"0989734111"</f>
        <v>0989734111</v>
      </c>
    </row>
    <row r="756" spans="1:15" ht="43.5" hidden="1" customHeight="1">
      <c r="A756" s="21">
        <v>755</v>
      </c>
      <c r="B756" s="13" t="s">
        <v>2269</v>
      </c>
      <c r="C756" s="22">
        <v>1</v>
      </c>
      <c r="D756" s="14">
        <v>44798</v>
      </c>
      <c r="E756" s="15">
        <v>0.75</v>
      </c>
      <c r="F756" s="19" t="s">
        <v>3996</v>
      </c>
      <c r="G756" s="15">
        <v>0.79166666666666663</v>
      </c>
      <c r="H756" s="13" t="s">
        <v>80</v>
      </c>
      <c r="I756" s="16" t="s">
        <v>3285</v>
      </c>
      <c r="J756" s="16" t="s">
        <v>150</v>
      </c>
      <c r="K756" s="16" t="s">
        <v>13</v>
      </c>
      <c r="L756" s="16" t="s">
        <v>151</v>
      </c>
      <c r="M756" s="16" t="s">
        <v>152</v>
      </c>
      <c r="N756" s="13" t="s">
        <v>153</v>
      </c>
      <c r="O756" s="13" t="str">
        <f>"0596655011"</f>
        <v>0596655011</v>
      </c>
    </row>
    <row r="757" spans="1:15" ht="49.5" hidden="1" customHeight="1">
      <c r="A757" s="21">
        <v>756</v>
      </c>
      <c r="B757" s="13" t="s">
        <v>2270</v>
      </c>
      <c r="C757" s="22">
        <v>1</v>
      </c>
      <c r="D757" s="14">
        <v>44798</v>
      </c>
      <c r="E757" s="15">
        <v>0.3125</v>
      </c>
      <c r="F757" s="19" t="s">
        <v>3996</v>
      </c>
      <c r="G757" s="15">
        <v>0.35416666666666669</v>
      </c>
      <c r="H757" s="13" t="s">
        <v>913</v>
      </c>
      <c r="I757" s="16" t="s">
        <v>3312</v>
      </c>
      <c r="J757" s="16" t="s">
        <v>2271</v>
      </c>
      <c r="K757" s="16" t="s">
        <v>6</v>
      </c>
      <c r="L757" s="16" t="s">
        <v>2272</v>
      </c>
      <c r="M757" s="16" t="s">
        <v>1164</v>
      </c>
      <c r="N757" s="13" t="s">
        <v>1165</v>
      </c>
      <c r="O757" s="13" t="str">
        <f>"0989734111"</f>
        <v>0989734111</v>
      </c>
    </row>
    <row r="758" spans="1:15" ht="39" hidden="1" customHeight="1">
      <c r="A758" s="21">
        <v>757</v>
      </c>
      <c r="B758" s="13" t="s">
        <v>2575</v>
      </c>
      <c r="C758" s="22">
        <v>1</v>
      </c>
      <c r="D758" s="14">
        <v>44799</v>
      </c>
      <c r="E758" s="15">
        <v>0.75</v>
      </c>
      <c r="F758" s="19" t="s">
        <v>3996</v>
      </c>
      <c r="G758" s="15">
        <v>0.79166666666666663</v>
      </c>
      <c r="H758" s="13" t="s">
        <v>25</v>
      </c>
      <c r="I758" s="16" t="s">
        <v>3294</v>
      </c>
      <c r="J758" s="16" t="s">
        <v>2312</v>
      </c>
      <c r="K758" s="16" t="s">
        <v>6</v>
      </c>
      <c r="L758" s="16" t="s">
        <v>172</v>
      </c>
      <c r="M758" s="16" t="s">
        <v>2313</v>
      </c>
      <c r="N758" s="13" t="s">
        <v>2314</v>
      </c>
      <c r="O758" s="13" t="str">
        <f>"0470922211"</f>
        <v>0470922211</v>
      </c>
    </row>
    <row r="759" spans="1:15" ht="39" hidden="1" customHeight="1">
      <c r="A759" s="21">
        <v>758</v>
      </c>
      <c r="B759" s="13" t="s">
        <v>2267</v>
      </c>
      <c r="C759" s="22">
        <v>1</v>
      </c>
      <c r="D759" s="14">
        <v>44802</v>
      </c>
      <c r="E759" s="15">
        <v>0.625</v>
      </c>
      <c r="F759" s="19" t="s">
        <v>3996</v>
      </c>
      <c r="G759" s="15">
        <v>0.6875</v>
      </c>
      <c r="H759" s="13" t="s">
        <v>115</v>
      </c>
      <c r="I759" s="16" t="s">
        <v>3401</v>
      </c>
      <c r="J759" s="16" t="s">
        <v>2268</v>
      </c>
      <c r="K759" s="16" t="s">
        <v>127</v>
      </c>
      <c r="L759" s="16" t="s">
        <v>1097</v>
      </c>
      <c r="M759" s="16" t="s">
        <v>2016</v>
      </c>
      <c r="N759" s="13" t="s">
        <v>396</v>
      </c>
      <c r="O759" s="13" t="str">
        <f>"0668651211"</f>
        <v>0668651211</v>
      </c>
    </row>
    <row r="760" spans="1:15" ht="39" hidden="1" customHeight="1">
      <c r="A760" s="21">
        <v>759</v>
      </c>
      <c r="B760" s="13" t="s">
        <v>2573</v>
      </c>
      <c r="C760" s="22">
        <v>1</v>
      </c>
      <c r="D760" s="14">
        <v>44803</v>
      </c>
      <c r="E760" s="15">
        <v>0.70833333333333337</v>
      </c>
      <c r="F760" s="19" t="s">
        <v>3996</v>
      </c>
      <c r="G760" s="15">
        <v>0.75</v>
      </c>
      <c r="H760" s="13" t="s">
        <v>484</v>
      </c>
      <c r="I760" s="16" t="s">
        <v>3328</v>
      </c>
      <c r="J760" s="16" t="s">
        <v>1346</v>
      </c>
      <c r="K760" s="16" t="s">
        <v>9</v>
      </c>
      <c r="L760" s="16" t="s">
        <v>2491</v>
      </c>
      <c r="M760" s="16" t="s">
        <v>1348</v>
      </c>
      <c r="N760" s="13" t="s">
        <v>1349</v>
      </c>
      <c r="O760" s="13" t="str">
        <f>"0928011011"</f>
        <v>0928011011</v>
      </c>
    </row>
    <row r="761" spans="1:15" ht="39" hidden="1" customHeight="1">
      <c r="A761" s="21">
        <v>760</v>
      </c>
      <c r="B761" s="13" t="s">
        <v>2574</v>
      </c>
      <c r="C761" s="22">
        <v>1</v>
      </c>
      <c r="D761" s="14">
        <v>44803</v>
      </c>
      <c r="E761" s="15">
        <v>0.72916666666666663</v>
      </c>
      <c r="F761" s="19" t="s">
        <v>3996</v>
      </c>
      <c r="G761" s="15">
        <v>0.77083333333333337</v>
      </c>
      <c r="H761" s="13" t="s">
        <v>137</v>
      </c>
      <c r="I761" s="16" t="s">
        <v>3339</v>
      </c>
      <c r="J761" s="16" t="s">
        <v>1640</v>
      </c>
      <c r="K761" s="16" t="s">
        <v>9</v>
      </c>
      <c r="L761" s="16" t="s">
        <v>2492</v>
      </c>
      <c r="M761" s="16" t="s">
        <v>1642</v>
      </c>
      <c r="N761" s="13" t="s">
        <v>1643</v>
      </c>
      <c r="O761" s="13" t="str">
        <f>"0864621111"</f>
        <v>0864621111</v>
      </c>
    </row>
    <row r="762" spans="1:15" s="8" customFormat="1" ht="39" hidden="1" customHeight="1">
      <c r="A762" s="21">
        <v>761</v>
      </c>
      <c r="B762" s="13" t="s">
        <v>2572</v>
      </c>
      <c r="C762" s="22">
        <v>1</v>
      </c>
      <c r="D762" s="14">
        <v>44804</v>
      </c>
      <c r="E762" s="15">
        <v>0.72916666666666663</v>
      </c>
      <c r="F762" s="19" t="s">
        <v>3996</v>
      </c>
      <c r="G762" s="15">
        <v>0.77083333333333337</v>
      </c>
      <c r="H762" s="13" t="s">
        <v>29</v>
      </c>
      <c r="I762" s="16" t="s">
        <v>3404</v>
      </c>
      <c r="J762" s="16" t="s">
        <v>2489</v>
      </c>
      <c r="K762" s="16" t="s">
        <v>6</v>
      </c>
      <c r="L762" s="16" t="s">
        <v>2490</v>
      </c>
      <c r="M762" s="16" t="s">
        <v>2416</v>
      </c>
      <c r="N762" s="13" t="s">
        <v>932</v>
      </c>
      <c r="O762" s="13" t="str">
        <f>"0524815111"</f>
        <v>0524815111</v>
      </c>
    </row>
    <row r="763" spans="1:15" s="8" customFormat="1" ht="39" hidden="1" customHeight="1">
      <c r="A763" s="21">
        <v>762</v>
      </c>
      <c r="B763" s="13" t="s">
        <v>2571</v>
      </c>
      <c r="C763" s="22">
        <v>1</v>
      </c>
      <c r="D763" s="14">
        <v>44805</v>
      </c>
      <c r="E763" s="15">
        <v>0.72916666666666663</v>
      </c>
      <c r="F763" s="19" t="s">
        <v>3996</v>
      </c>
      <c r="G763" s="15">
        <v>0.77083333333333337</v>
      </c>
      <c r="H763" s="13" t="s">
        <v>129</v>
      </c>
      <c r="I763" s="16" t="s">
        <v>130</v>
      </c>
      <c r="J763" s="16" t="s">
        <v>2487</v>
      </c>
      <c r="K763" s="16" t="s">
        <v>9</v>
      </c>
      <c r="L763" s="16" t="s">
        <v>2488</v>
      </c>
      <c r="M763" s="16" t="s">
        <v>130</v>
      </c>
      <c r="N763" s="13" t="s">
        <v>2425</v>
      </c>
      <c r="O763" s="13" t="str">
        <f>"0975467454"</f>
        <v>0975467454</v>
      </c>
    </row>
    <row r="764" spans="1:15" s="8" customFormat="1" ht="39" hidden="1" customHeight="1">
      <c r="A764" s="21">
        <v>763</v>
      </c>
      <c r="B764" s="13" t="s">
        <v>2570</v>
      </c>
      <c r="C764" s="22">
        <v>1</v>
      </c>
      <c r="D764" s="14">
        <v>44809</v>
      </c>
      <c r="E764" s="15">
        <v>0.72916666666666663</v>
      </c>
      <c r="F764" s="19" t="s">
        <v>3996</v>
      </c>
      <c r="G764" s="15">
        <v>0.77083333333333337</v>
      </c>
      <c r="H764" s="13" t="s">
        <v>25</v>
      </c>
      <c r="I764" s="16" t="s">
        <v>3415</v>
      </c>
      <c r="J764" s="16" t="s">
        <v>2484</v>
      </c>
      <c r="K764" s="16" t="s">
        <v>13</v>
      </c>
      <c r="L764" s="16" t="s">
        <v>2485</v>
      </c>
      <c r="M764" s="16" t="s">
        <v>2486</v>
      </c>
      <c r="N764" s="13" t="s">
        <v>1398</v>
      </c>
      <c r="O764" s="13" t="str">
        <f>"0473848111"</f>
        <v>0473848111</v>
      </c>
    </row>
    <row r="765" spans="1:15" s="8" customFormat="1" ht="39" hidden="1" customHeight="1">
      <c r="A765" s="21">
        <v>764</v>
      </c>
      <c r="B765" s="13" t="s">
        <v>2569</v>
      </c>
      <c r="C765" s="22">
        <v>1</v>
      </c>
      <c r="D765" s="14">
        <v>44810</v>
      </c>
      <c r="E765" s="15">
        <v>0.70833333333333337</v>
      </c>
      <c r="F765" s="19" t="s">
        <v>3996</v>
      </c>
      <c r="G765" s="15">
        <v>0.75</v>
      </c>
      <c r="H765" s="13" t="s">
        <v>115</v>
      </c>
      <c r="I765" s="16" t="s">
        <v>3463</v>
      </c>
      <c r="J765" s="16" t="s">
        <v>2480</v>
      </c>
      <c r="K765" s="16" t="s">
        <v>9</v>
      </c>
      <c r="L765" s="16" t="s">
        <v>2481</v>
      </c>
      <c r="M765" s="16" t="s">
        <v>2348</v>
      </c>
      <c r="N765" s="13" t="s">
        <v>1143</v>
      </c>
      <c r="O765" s="13" t="str">
        <f>"0661311049"</f>
        <v>0661311049</v>
      </c>
    </row>
    <row r="766" spans="1:15" s="8" customFormat="1" ht="39" hidden="1" customHeight="1">
      <c r="A766" s="21">
        <v>765</v>
      </c>
      <c r="B766" s="13" t="s">
        <v>2265</v>
      </c>
      <c r="C766" s="22">
        <v>1</v>
      </c>
      <c r="D766" s="14">
        <v>44811</v>
      </c>
      <c r="E766" s="15">
        <v>0.75</v>
      </c>
      <c r="F766" s="19" t="s">
        <v>3996</v>
      </c>
      <c r="G766" s="15">
        <v>0.79166666666666663</v>
      </c>
      <c r="H766" s="13" t="s">
        <v>380</v>
      </c>
      <c r="I766" s="16" t="s">
        <v>3290</v>
      </c>
      <c r="J766" s="16" t="s">
        <v>2266</v>
      </c>
      <c r="K766" s="16" t="s">
        <v>6</v>
      </c>
      <c r="L766" s="16" t="s">
        <v>382</v>
      </c>
      <c r="M766" s="16" t="s">
        <v>864</v>
      </c>
      <c r="N766" s="13" t="s">
        <v>384</v>
      </c>
      <c r="O766" s="13" t="str">
        <f>"0762652058"</f>
        <v>0762652058</v>
      </c>
    </row>
    <row r="767" spans="1:15" s="8" customFormat="1" ht="39" hidden="1" customHeight="1">
      <c r="A767" s="21">
        <v>766</v>
      </c>
      <c r="B767" s="13" t="s">
        <v>2568</v>
      </c>
      <c r="C767" s="22">
        <v>1</v>
      </c>
      <c r="D767" s="14">
        <v>44811</v>
      </c>
      <c r="E767" s="15">
        <v>0.70833333333333337</v>
      </c>
      <c r="F767" s="19" t="s">
        <v>3996</v>
      </c>
      <c r="G767" s="15">
        <v>0.75</v>
      </c>
      <c r="H767" s="13" t="s">
        <v>110</v>
      </c>
      <c r="I767" s="16" t="s">
        <v>3334</v>
      </c>
      <c r="J767" s="16" t="s">
        <v>1390</v>
      </c>
      <c r="K767" s="16" t="s">
        <v>13</v>
      </c>
      <c r="L767" s="16" t="s">
        <v>2479</v>
      </c>
      <c r="M767" s="16" t="s">
        <v>1392</v>
      </c>
      <c r="N767" s="13" t="s">
        <v>1393</v>
      </c>
      <c r="O767" s="13" t="str">
        <f>"0545521131"</f>
        <v>0545521131</v>
      </c>
    </row>
    <row r="768" spans="1:15" s="8" customFormat="1" ht="39" hidden="1" customHeight="1">
      <c r="A768" s="21">
        <v>767</v>
      </c>
      <c r="B768" s="13" t="s">
        <v>2263</v>
      </c>
      <c r="C768" s="22">
        <v>1</v>
      </c>
      <c r="D768" s="14">
        <v>44812</v>
      </c>
      <c r="E768" s="15">
        <v>0.73958333333333337</v>
      </c>
      <c r="F768" s="19" t="s">
        <v>3996</v>
      </c>
      <c r="G768" s="15">
        <v>0.80208333333333337</v>
      </c>
      <c r="H768" s="13" t="s">
        <v>29</v>
      </c>
      <c r="I768" s="16" t="s">
        <v>3452</v>
      </c>
      <c r="J768" s="16" t="s">
        <v>1225</v>
      </c>
      <c r="K768" s="16" t="s">
        <v>13</v>
      </c>
      <c r="L768" s="16" t="s">
        <v>2264</v>
      </c>
      <c r="M768" s="16" t="s">
        <v>1306</v>
      </c>
      <c r="N768" s="13" t="s">
        <v>1229</v>
      </c>
      <c r="O768" s="13" t="str">
        <f>"0586242564"</f>
        <v>0586242564</v>
      </c>
    </row>
    <row r="769" spans="1:15" s="8" customFormat="1" ht="39" hidden="1" customHeight="1">
      <c r="A769" s="21">
        <v>768</v>
      </c>
      <c r="B769" s="13" t="s">
        <v>2565</v>
      </c>
      <c r="C769" s="22">
        <v>1</v>
      </c>
      <c r="D769" s="14">
        <v>44812</v>
      </c>
      <c r="E769" s="15">
        <v>0.66666666666666663</v>
      </c>
      <c r="F769" s="19" t="s">
        <v>3996</v>
      </c>
      <c r="G769" s="15">
        <v>0.70833333333333337</v>
      </c>
      <c r="H769" s="13" t="s">
        <v>583</v>
      </c>
      <c r="I769" s="16" t="s">
        <v>3434</v>
      </c>
      <c r="J769" s="16" t="s">
        <v>2289</v>
      </c>
      <c r="K769" s="16" t="s">
        <v>13</v>
      </c>
      <c r="L769" s="16" t="s">
        <v>2478</v>
      </c>
      <c r="M769" s="16" t="s">
        <v>790</v>
      </c>
      <c r="N769" s="13" t="s">
        <v>791</v>
      </c>
      <c r="O769" s="13" t="str">
        <f>"0583880111"</f>
        <v>0583880111</v>
      </c>
    </row>
    <row r="770" spans="1:15" s="8" customFormat="1" ht="39" hidden="1" customHeight="1">
      <c r="A770" s="21">
        <v>769</v>
      </c>
      <c r="B770" s="13" t="s">
        <v>2566</v>
      </c>
      <c r="C770" s="22">
        <v>1</v>
      </c>
      <c r="D770" s="14">
        <v>44812</v>
      </c>
      <c r="E770" s="15">
        <v>0.75</v>
      </c>
      <c r="F770" s="19" t="s">
        <v>3996</v>
      </c>
      <c r="G770" s="15">
        <v>0.79166666666666663</v>
      </c>
      <c r="H770" s="13" t="s">
        <v>67</v>
      </c>
      <c r="I770" s="16" t="s">
        <v>3341</v>
      </c>
      <c r="J770" s="16" t="s">
        <v>424</v>
      </c>
      <c r="K770" s="16" t="s">
        <v>13</v>
      </c>
      <c r="L770" s="16" t="s">
        <v>128</v>
      </c>
      <c r="M770" s="16" t="s">
        <v>425</v>
      </c>
      <c r="N770" s="13" t="s">
        <v>426</v>
      </c>
      <c r="O770" s="13" t="str">
        <f>"0338629111"</f>
        <v>0338629111</v>
      </c>
    </row>
    <row r="771" spans="1:15" s="8" customFormat="1" ht="39" hidden="1" customHeight="1">
      <c r="A771" s="21">
        <v>770</v>
      </c>
      <c r="B771" s="13" t="s">
        <v>2567</v>
      </c>
      <c r="C771" s="22">
        <v>1</v>
      </c>
      <c r="D771" s="14">
        <v>44812</v>
      </c>
      <c r="E771" s="15">
        <v>0.72916666666666663</v>
      </c>
      <c r="F771" s="19" t="s">
        <v>3996</v>
      </c>
      <c r="G771" s="15">
        <v>0.77083333333333337</v>
      </c>
      <c r="H771" s="13" t="s">
        <v>110</v>
      </c>
      <c r="I771" s="16" t="s">
        <v>3334</v>
      </c>
      <c r="J771" s="16" t="s">
        <v>1390</v>
      </c>
      <c r="K771" s="16" t="s">
        <v>13</v>
      </c>
      <c r="L771" s="16" t="s">
        <v>2479</v>
      </c>
      <c r="M771" s="16" t="s">
        <v>1392</v>
      </c>
      <c r="N771" s="13" t="s">
        <v>1393</v>
      </c>
      <c r="O771" s="13" t="str">
        <f>"0545521131"</f>
        <v>0545521131</v>
      </c>
    </row>
    <row r="772" spans="1:15" s="8" customFormat="1" ht="39" hidden="1" customHeight="1">
      <c r="A772" s="21">
        <v>771</v>
      </c>
      <c r="B772" s="13" t="s">
        <v>2260</v>
      </c>
      <c r="C772" s="22">
        <v>1</v>
      </c>
      <c r="D772" s="14">
        <v>44813</v>
      </c>
      <c r="E772" s="15">
        <v>0.72916666666666663</v>
      </c>
      <c r="F772" s="19" t="s">
        <v>3996</v>
      </c>
      <c r="G772" s="15">
        <v>0.77083333333333337</v>
      </c>
      <c r="H772" s="13" t="s">
        <v>115</v>
      </c>
      <c r="I772" s="16" t="s">
        <v>3487</v>
      </c>
      <c r="J772" s="16" t="s">
        <v>2261</v>
      </c>
      <c r="K772" s="16" t="s">
        <v>13</v>
      </c>
      <c r="L772" s="16" t="s">
        <v>2262</v>
      </c>
      <c r="M772" s="16" t="s">
        <v>881</v>
      </c>
      <c r="N772" s="13" t="s">
        <v>882</v>
      </c>
      <c r="O772" s="13" t="str">
        <f>"0669421331"</f>
        <v>0669421331</v>
      </c>
    </row>
    <row r="773" spans="1:15" s="8" customFormat="1" ht="39" hidden="1" customHeight="1">
      <c r="A773" s="21">
        <v>772</v>
      </c>
      <c r="B773" s="13" t="s">
        <v>2564</v>
      </c>
      <c r="C773" s="22">
        <v>1</v>
      </c>
      <c r="D773" s="14">
        <v>44813</v>
      </c>
      <c r="E773" s="15">
        <v>0.72916666666666663</v>
      </c>
      <c r="F773" s="19" t="s">
        <v>3996</v>
      </c>
      <c r="G773" s="15">
        <v>0.77083333333333337</v>
      </c>
      <c r="H773" s="13" t="s">
        <v>117</v>
      </c>
      <c r="I773" s="16" t="s">
        <v>3424</v>
      </c>
      <c r="J773" s="16" t="s">
        <v>1619</v>
      </c>
      <c r="K773" s="16" t="s">
        <v>9</v>
      </c>
      <c r="L773" s="16" t="s">
        <v>2477</v>
      </c>
      <c r="M773" s="16" t="s">
        <v>1259</v>
      </c>
      <c r="N773" s="13" t="s">
        <v>1260</v>
      </c>
      <c r="O773" s="13" t="str">
        <f>"0166228111"</f>
        <v>0166228111</v>
      </c>
    </row>
    <row r="774" spans="1:15" s="8" customFormat="1" ht="39" hidden="1" customHeight="1">
      <c r="A774" s="21">
        <v>773</v>
      </c>
      <c r="B774" s="13" t="s">
        <v>2561</v>
      </c>
      <c r="C774" s="22">
        <v>1</v>
      </c>
      <c r="D774" s="14">
        <v>44816</v>
      </c>
      <c r="E774" s="15">
        <v>0.72916666666666663</v>
      </c>
      <c r="F774" s="19" t="s">
        <v>3996</v>
      </c>
      <c r="G774" s="15">
        <v>0.79166666666666663</v>
      </c>
      <c r="H774" s="13" t="s">
        <v>29</v>
      </c>
      <c r="I774" s="16" t="s">
        <v>623</v>
      </c>
      <c r="J774" s="16" t="s">
        <v>2471</v>
      </c>
      <c r="K774" s="16" t="s">
        <v>1472</v>
      </c>
      <c r="L774" s="16" t="s">
        <v>2472</v>
      </c>
      <c r="M774" s="16" t="s">
        <v>2473</v>
      </c>
      <c r="N774" s="13" t="s">
        <v>626</v>
      </c>
      <c r="O774" s="13" t="str">
        <f>"0533861111"</f>
        <v>0533861111</v>
      </c>
    </row>
    <row r="775" spans="1:15" s="8" customFormat="1" ht="39" hidden="1" customHeight="1">
      <c r="A775" s="21">
        <v>774</v>
      </c>
      <c r="B775" s="13" t="s">
        <v>2562</v>
      </c>
      <c r="C775" s="22">
        <v>1</v>
      </c>
      <c r="D775" s="14">
        <v>44816</v>
      </c>
      <c r="E775" s="15">
        <v>0.64583333333333337</v>
      </c>
      <c r="F775" s="19" t="s">
        <v>3996</v>
      </c>
      <c r="G775" s="15">
        <v>0.70833333333333337</v>
      </c>
      <c r="H775" s="13" t="s">
        <v>115</v>
      </c>
      <c r="I775" s="16" t="s">
        <v>3321</v>
      </c>
      <c r="J775" s="16" t="s">
        <v>1567</v>
      </c>
      <c r="K775" s="16" t="s">
        <v>9</v>
      </c>
      <c r="L775" s="16" t="s">
        <v>2474</v>
      </c>
      <c r="M775" s="16" t="s">
        <v>1116</v>
      </c>
      <c r="N775" s="13" t="s">
        <v>2475</v>
      </c>
      <c r="O775" s="13" t="str">
        <f>"0666453485"</f>
        <v>0666453485</v>
      </c>
    </row>
    <row r="776" spans="1:15" s="8" customFormat="1" ht="39" hidden="1" customHeight="1">
      <c r="A776" s="21">
        <v>775</v>
      </c>
      <c r="B776" s="13" t="s">
        <v>2563</v>
      </c>
      <c r="C776" s="22">
        <v>1</v>
      </c>
      <c r="D776" s="14">
        <v>44816</v>
      </c>
      <c r="E776" s="15">
        <v>0.71875</v>
      </c>
      <c r="F776" s="19" t="s">
        <v>3996</v>
      </c>
      <c r="G776" s="15">
        <v>0.76041666666666663</v>
      </c>
      <c r="H776" s="13" t="s">
        <v>67</v>
      </c>
      <c r="I776" s="16" t="s">
        <v>3430</v>
      </c>
      <c r="J776" s="16" t="s">
        <v>1136</v>
      </c>
      <c r="K776" s="16" t="s">
        <v>9</v>
      </c>
      <c r="L776" s="16" t="s">
        <v>2476</v>
      </c>
      <c r="M776" s="16" t="s">
        <v>1138</v>
      </c>
      <c r="N776" s="13" t="s">
        <v>1139</v>
      </c>
      <c r="O776" s="13" t="str">
        <f>"0424611535"</f>
        <v>0424611535</v>
      </c>
    </row>
    <row r="777" spans="1:15" s="8" customFormat="1" ht="39" hidden="1" customHeight="1">
      <c r="A777" s="21">
        <v>776</v>
      </c>
      <c r="B777" s="13" t="s">
        <v>2559</v>
      </c>
      <c r="C777" s="22">
        <v>1</v>
      </c>
      <c r="D777" s="14">
        <v>44817</v>
      </c>
      <c r="E777" s="15">
        <v>0.73958333333333337</v>
      </c>
      <c r="F777" s="19" t="s">
        <v>3996</v>
      </c>
      <c r="G777" s="15">
        <v>0.79166666666666663</v>
      </c>
      <c r="H777" s="13" t="s">
        <v>137</v>
      </c>
      <c r="I777" s="16" t="s">
        <v>3292</v>
      </c>
      <c r="J777" s="16" t="s">
        <v>138</v>
      </c>
      <c r="K777" s="16" t="s">
        <v>9</v>
      </c>
      <c r="L777" s="16" t="s">
        <v>415</v>
      </c>
      <c r="M777" s="16" t="s">
        <v>1105</v>
      </c>
      <c r="N777" s="13" t="s">
        <v>141</v>
      </c>
      <c r="O777" s="13" t="str">
        <f>"0868218111"</f>
        <v>0868218111</v>
      </c>
    </row>
    <row r="778" spans="1:15" s="8" customFormat="1" ht="39" hidden="1" customHeight="1">
      <c r="A778" s="21">
        <v>777</v>
      </c>
      <c r="B778" s="13" t="s">
        <v>2560</v>
      </c>
      <c r="C778" s="22">
        <v>1</v>
      </c>
      <c r="D778" s="14">
        <v>44817</v>
      </c>
      <c r="E778" s="15">
        <v>0.75</v>
      </c>
      <c r="F778" s="19" t="s">
        <v>3996</v>
      </c>
      <c r="G778" s="15">
        <v>0.79166666666666663</v>
      </c>
      <c r="H778" s="13" t="s">
        <v>110</v>
      </c>
      <c r="I778" s="16" t="s">
        <v>3307</v>
      </c>
      <c r="J778" s="16" t="s">
        <v>2093</v>
      </c>
      <c r="K778" s="16" t="s">
        <v>6</v>
      </c>
      <c r="L778" s="16" t="s">
        <v>382</v>
      </c>
      <c r="M778" s="16" t="s">
        <v>2469</v>
      </c>
      <c r="N778" s="13" t="s">
        <v>2470</v>
      </c>
      <c r="O778" s="13" t="str">
        <f>"0546461111"</f>
        <v>0546461111</v>
      </c>
    </row>
    <row r="779" spans="1:15" s="8" customFormat="1" ht="39" hidden="1" customHeight="1">
      <c r="A779" s="21">
        <v>778</v>
      </c>
      <c r="B779" s="13" t="s">
        <v>2557</v>
      </c>
      <c r="C779" s="22">
        <v>1</v>
      </c>
      <c r="D779" s="14">
        <v>44818</v>
      </c>
      <c r="E779" s="15">
        <v>0.66666666666666663</v>
      </c>
      <c r="F779" s="19" t="s">
        <v>3996</v>
      </c>
      <c r="G779" s="15">
        <v>0.70833333333333337</v>
      </c>
      <c r="H779" s="13" t="s">
        <v>1021</v>
      </c>
      <c r="I779" s="16" t="s">
        <v>3363</v>
      </c>
      <c r="J779" s="16" t="s">
        <v>2464</v>
      </c>
      <c r="K779" s="16" t="s">
        <v>9</v>
      </c>
      <c r="L779" s="16" t="s">
        <v>181</v>
      </c>
      <c r="M779" s="16" t="s">
        <v>1355</v>
      </c>
      <c r="N779" s="13" t="s">
        <v>2465</v>
      </c>
      <c r="O779" s="13" t="str">
        <f>"0878912478"</f>
        <v>0878912478</v>
      </c>
    </row>
    <row r="780" spans="1:15" s="8" customFormat="1" ht="39" hidden="1" customHeight="1">
      <c r="A780" s="21">
        <v>779</v>
      </c>
      <c r="B780" s="13" t="s">
        <v>2558</v>
      </c>
      <c r="C780" s="22">
        <v>1</v>
      </c>
      <c r="D780" s="14">
        <v>44818</v>
      </c>
      <c r="E780" s="15">
        <v>0.75</v>
      </c>
      <c r="F780" s="19" t="s">
        <v>3996</v>
      </c>
      <c r="G780" s="15">
        <v>0.79166666666666663</v>
      </c>
      <c r="H780" s="13" t="s">
        <v>707</v>
      </c>
      <c r="I780" s="16" t="s">
        <v>3355</v>
      </c>
      <c r="J780" s="16" t="s">
        <v>2466</v>
      </c>
      <c r="K780" s="16" t="s">
        <v>6</v>
      </c>
      <c r="L780" s="16" t="s">
        <v>2467</v>
      </c>
      <c r="M780" s="16" t="s">
        <v>2468</v>
      </c>
      <c r="N780" s="13" t="s">
        <v>2125</v>
      </c>
      <c r="O780" s="13" t="str">
        <f>"0172395178"</f>
        <v>0172395178</v>
      </c>
    </row>
    <row r="781" spans="1:15" s="8" customFormat="1" ht="39" hidden="1" customHeight="1">
      <c r="A781" s="21">
        <v>780</v>
      </c>
      <c r="B781" s="13" t="s">
        <v>2259</v>
      </c>
      <c r="C781" s="22">
        <v>1</v>
      </c>
      <c r="D781" s="14">
        <v>44819</v>
      </c>
      <c r="E781" s="15">
        <v>0.72916666666666663</v>
      </c>
      <c r="F781" s="19" t="s">
        <v>3996</v>
      </c>
      <c r="G781" s="15">
        <v>0.77083333333333337</v>
      </c>
      <c r="H781" s="13" t="s">
        <v>282</v>
      </c>
      <c r="I781" s="16" t="s">
        <v>3459</v>
      </c>
      <c r="J781" s="16" t="s">
        <v>1337</v>
      </c>
      <c r="K781" s="16" t="s">
        <v>6</v>
      </c>
      <c r="L781" s="16" t="s">
        <v>592</v>
      </c>
      <c r="M781" s="16" t="s">
        <v>408</v>
      </c>
      <c r="N781" s="13" t="s">
        <v>409</v>
      </c>
      <c r="O781" s="13" t="str">
        <f>"0222931111"</f>
        <v>0222931111</v>
      </c>
    </row>
    <row r="782" spans="1:15" s="8" customFormat="1" ht="39" hidden="1" customHeight="1">
      <c r="A782" s="21">
        <v>781</v>
      </c>
      <c r="B782" s="13" t="s">
        <v>2554</v>
      </c>
      <c r="C782" s="22">
        <v>1</v>
      </c>
      <c r="D782" s="14">
        <v>44819</v>
      </c>
      <c r="E782" s="15">
        <v>0.72916666666666663</v>
      </c>
      <c r="F782" s="19" t="s">
        <v>3996</v>
      </c>
      <c r="G782" s="15">
        <v>0.77083333333333337</v>
      </c>
      <c r="H782" s="13" t="s">
        <v>67</v>
      </c>
      <c r="I782" s="16" t="s">
        <v>3362</v>
      </c>
      <c r="J782" s="16" t="s">
        <v>2410</v>
      </c>
      <c r="K782" s="16" t="s">
        <v>127</v>
      </c>
      <c r="L782" s="16" t="s">
        <v>2458</v>
      </c>
      <c r="M782" s="16" t="s">
        <v>2412</v>
      </c>
      <c r="N782" s="13" t="s">
        <v>2413</v>
      </c>
      <c r="O782" s="13" t="str">
        <f>"0423005111"</f>
        <v>0423005111</v>
      </c>
    </row>
    <row r="783" spans="1:15" s="8" customFormat="1" ht="39" hidden="1" customHeight="1">
      <c r="A783" s="21">
        <v>782</v>
      </c>
      <c r="B783" s="13" t="s">
        <v>2555</v>
      </c>
      <c r="C783" s="22">
        <v>1</v>
      </c>
      <c r="D783" s="14">
        <v>44819</v>
      </c>
      <c r="E783" s="15">
        <v>0.58333333333333337</v>
      </c>
      <c r="F783" s="19" t="s">
        <v>3996</v>
      </c>
      <c r="G783" s="15">
        <v>0.63541666666666663</v>
      </c>
      <c r="H783" s="13" t="s">
        <v>34</v>
      </c>
      <c r="I783" s="16" t="s">
        <v>3420</v>
      </c>
      <c r="J783" s="16" t="s">
        <v>2459</v>
      </c>
      <c r="K783" s="16" t="s">
        <v>9</v>
      </c>
      <c r="L783" s="16" t="s">
        <v>2460</v>
      </c>
      <c r="M783" s="16" t="s">
        <v>1667</v>
      </c>
      <c r="N783" s="13" t="s">
        <v>1668</v>
      </c>
      <c r="O783" s="13" t="str">
        <f>"0458512621"</f>
        <v>0458512621</v>
      </c>
    </row>
    <row r="784" spans="1:15" s="8" customFormat="1" ht="39" hidden="1" customHeight="1">
      <c r="A784" s="21">
        <v>783</v>
      </c>
      <c r="B784" s="13" t="s">
        <v>2556</v>
      </c>
      <c r="C784" s="22">
        <v>1</v>
      </c>
      <c r="D784" s="14">
        <v>44819</v>
      </c>
      <c r="E784" s="15">
        <v>0.70833333333333337</v>
      </c>
      <c r="F784" s="19" t="s">
        <v>3996</v>
      </c>
      <c r="G784" s="15">
        <v>0.75</v>
      </c>
      <c r="H784" s="13" t="s">
        <v>8</v>
      </c>
      <c r="I784" s="16" t="s">
        <v>3470</v>
      </c>
      <c r="J784" s="16" t="s">
        <v>2461</v>
      </c>
      <c r="K784" s="16" t="s">
        <v>9</v>
      </c>
      <c r="L784" s="16" t="s">
        <v>2462</v>
      </c>
      <c r="M784" s="16" t="s">
        <v>2463</v>
      </c>
      <c r="N784" s="13" t="s">
        <v>163</v>
      </c>
      <c r="O784" s="13" t="str">
        <f>"0272207736"</f>
        <v>0272207736</v>
      </c>
    </row>
    <row r="785" spans="1:15" s="8" customFormat="1" ht="39" hidden="1" customHeight="1">
      <c r="A785" s="21">
        <v>784</v>
      </c>
      <c r="B785" s="13" t="s">
        <v>2552</v>
      </c>
      <c r="C785" s="22">
        <v>1</v>
      </c>
      <c r="D785" s="14">
        <v>44820</v>
      </c>
      <c r="E785" s="15">
        <v>0.73958333333333337</v>
      </c>
      <c r="F785" s="19" t="s">
        <v>3996</v>
      </c>
      <c r="G785" s="15">
        <v>0.80208333333333337</v>
      </c>
      <c r="H785" s="13" t="s">
        <v>29</v>
      </c>
      <c r="I785" s="16" t="s">
        <v>3452</v>
      </c>
      <c r="J785" s="16" t="s">
        <v>1304</v>
      </c>
      <c r="K785" s="16" t="s">
        <v>6</v>
      </c>
      <c r="L785" s="16" t="s">
        <v>2454</v>
      </c>
      <c r="M785" s="16" t="s">
        <v>292</v>
      </c>
      <c r="N785" s="13" t="s">
        <v>2409</v>
      </c>
      <c r="O785" s="13" t="str">
        <f>"0586721211"</f>
        <v>0586721211</v>
      </c>
    </row>
    <row r="786" spans="1:15" s="8" customFormat="1" ht="39" hidden="1" customHeight="1">
      <c r="A786" s="21">
        <v>785</v>
      </c>
      <c r="B786" s="13" t="s">
        <v>2553</v>
      </c>
      <c r="C786" s="22">
        <v>1</v>
      </c>
      <c r="D786" s="14">
        <v>44820</v>
      </c>
      <c r="E786" s="15">
        <v>0.72916666666666663</v>
      </c>
      <c r="F786" s="19" t="s">
        <v>3996</v>
      </c>
      <c r="G786" s="15">
        <v>0.77083333333333337</v>
      </c>
      <c r="H786" s="13" t="s">
        <v>67</v>
      </c>
      <c r="I786" s="16" t="s">
        <v>3384</v>
      </c>
      <c r="J786" s="16" t="s">
        <v>2455</v>
      </c>
      <c r="K786" s="16" t="s">
        <v>2060</v>
      </c>
      <c r="L786" s="16" t="s">
        <v>2456</v>
      </c>
      <c r="M786" s="16" t="s">
        <v>2457</v>
      </c>
      <c r="N786" s="13" t="s">
        <v>668</v>
      </c>
      <c r="O786" s="13" t="str">
        <f>"0339793611"</f>
        <v>0339793611</v>
      </c>
    </row>
    <row r="787" spans="1:15" s="8" customFormat="1" ht="39" hidden="1" customHeight="1">
      <c r="A787" s="21">
        <v>786</v>
      </c>
      <c r="B787" s="13" t="s">
        <v>2551</v>
      </c>
      <c r="C787" s="22">
        <v>1</v>
      </c>
      <c r="D787" s="14">
        <v>44821</v>
      </c>
      <c r="E787" s="15">
        <v>0.58333333333333337</v>
      </c>
      <c r="F787" s="19" t="s">
        <v>3996</v>
      </c>
      <c r="G787" s="15">
        <v>0.66666666666666663</v>
      </c>
      <c r="H787" s="13" t="s">
        <v>115</v>
      </c>
      <c r="I787" s="16" t="s">
        <v>3468</v>
      </c>
      <c r="J787" s="16" t="s">
        <v>2450</v>
      </c>
      <c r="K787" s="16" t="s">
        <v>9</v>
      </c>
      <c r="L787" s="16" t="s">
        <v>2451</v>
      </c>
      <c r="M787" s="16" t="s">
        <v>2452</v>
      </c>
      <c r="N787" s="13" t="s">
        <v>2453</v>
      </c>
      <c r="O787" s="13" t="str">
        <f>"0662683970"</f>
        <v>0662683970</v>
      </c>
    </row>
    <row r="788" spans="1:15" s="8" customFormat="1" ht="39" hidden="1" customHeight="1">
      <c r="A788" s="21">
        <v>787</v>
      </c>
      <c r="B788" s="13" t="s">
        <v>2257</v>
      </c>
      <c r="C788" s="22">
        <v>1</v>
      </c>
      <c r="D788" s="14">
        <v>44824</v>
      </c>
      <c r="E788" s="15">
        <v>0.72916666666666663</v>
      </c>
      <c r="F788" s="19" t="s">
        <v>3996</v>
      </c>
      <c r="G788" s="15">
        <v>0.77083333333333337</v>
      </c>
      <c r="H788" s="13" t="s">
        <v>67</v>
      </c>
      <c r="I788" s="16" t="s">
        <v>3437</v>
      </c>
      <c r="J788" s="16" t="s">
        <v>2232</v>
      </c>
      <c r="K788" s="16" t="s">
        <v>13</v>
      </c>
      <c r="L788" s="16" t="s">
        <v>741</v>
      </c>
      <c r="M788" s="16" t="s">
        <v>2258</v>
      </c>
      <c r="N788" s="13" t="s">
        <v>2234</v>
      </c>
      <c r="O788" s="13" t="str">
        <f>"0334160181"</f>
        <v>0334160181</v>
      </c>
    </row>
    <row r="789" spans="1:15" s="8" customFormat="1" ht="39" hidden="1" customHeight="1">
      <c r="A789" s="21">
        <v>788</v>
      </c>
      <c r="B789" s="13" t="s">
        <v>2550</v>
      </c>
      <c r="C789" s="22">
        <v>1</v>
      </c>
      <c r="D789" s="14">
        <v>44824</v>
      </c>
      <c r="E789" s="15">
        <v>0.75</v>
      </c>
      <c r="F789" s="19" t="s">
        <v>3996</v>
      </c>
      <c r="G789" s="15">
        <v>0.79166666666666663</v>
      </c>
      <c r="H789" s="13" t="s">
        <v>25</v>
      </c>
      <c r="I789" s="16" t="s">
        <v>3294</v>
      </c>
      <c r="J789" s="16" t="s">
        <v>2312</v>
      </c>
      <c r="K789" s="16" t="s">
        <v>6</v>
      </c>
      <c r="L789" s="16" t="s">
        <v>172</v>
      </c>
      <c r="M789" s="16" t="s">
        <v>2313</v>
      </c>
      <c r="N789" s="13" t="s">
        <v>2314</v>
      </c>
      <c r="O789" s="13" t="str">
        <f>"0470922211"</f>
        <v>0470922211</v>
      </c>
    </row>
    <row r="790" spans="1:15" s="8" customFormat="1" ht="39" hidden="1" customHeight="1">
      <c r="A790" s="21">
        <v>789</v>
      </c>
      <c r="B790" s="13" t="s">
        <v>2549</v>
      </c>
      <c r="C790" s="22">
        <v>1</v>
      </c>
      <c r="D790" s="14">
        <v>44824</v>
      </c>
      <c r="E790" s="15">
        <v>0.54166666666666663</v>
      </c>
      <c r="F790" s="19" t="s">
        <v>3996</v>
      </c>
      <c r="G790" s="15">
        <v>0.58333333333333337</v>
      </c>
      <c r="H790" s="13" t="s">
        <v>25</v>
      </c>
      <c r="I790" s="16" t="s">
        <v>3294</v>
      </c>
      <c r="J790" s="16" t="s">
        <v>2312</v>
      </c>
      <c r="K790" s="16" t="s">
        <v>6</v>
      </c>
      <c r="L790" s="16" t="s">
        <v>172</v>
      </c>
      <c r="M790" s="16" t="s">
        <v>2313</v>
      </c>
      <c r="N790" s="13" t="s">
        <v>2314</v>
      </c>
      <c r="O790" s="13" t="str">
        <f>"0470922211"</f>
        <v>0470922211</v>
      </c>
    </row>
    <row r="791" spans="1:15" s="8" customFormat="1" ht="39" hidden="1" customHeight="1">
      <c r="A791" s="21">
        <v>790</v>
      </c>
      <c r="B791" s="13" t="s">
        <v>2252</v>
      </c>
      <c r="C791" s="22">
        <v>1</v>
      </c>
      <c r="D791" s="14">
        <v>44825</v>
      </c>
      <c r="E791" s="15">
        <v>0.72916666666666663</v>
      </c>
      <c r="F791" s="19" t="s">
        <v>3996</v>
      </c>
      <c r="G791" s="15">
        <v>0.77083333333333337</v>
      </c>
      <c r="H791" s="13" t="s">
        <v>115</v>
      </c>
      <c r="I791" s="16" t="s">
        <v>3488</v>
      </c>
      <c r="J791" s="16" t="s">
        <v>2253</v>
      </c>
      <c r="K791" s="16" t="s">
        <v>9</v>
      </c>
      <c r="L791" s="16" t="s">
        <v>2254</v>
      </c>
      <c r="M791" s="16" t="s">
        <v>2255</v>
      </c>
      <c r="N791" s="13" t="s">
        <v>2256</v>
      </c>
      <c r="O791" s="13" t="str">
        <f>"0669421331"</f>
        <v>0669421331</v>
      </c>
    </row>
    <row r="792" spans="1:15" s="8" customFormat="1" ht="39" hidden="1" customHeight="1">
      <c r="A792" s="21">
        <v>791</v>
      </c>
      <c r="B792" s="13" t="s">
        <v>2547</v>
      </c>
      <c r="C792" s="22">
        <v>1</v>
      </c>
      <c r="D792" s="14">
        <v>44825</v>
      </c>
      <c r="E792" s="15">
        <v>0.6875</v>
      </c>
      <c r="F792" s="19" t="s">
        <v>3996</v>
      </c>
      <c r="G792" s="15">
        <v>0.72916666666666663</v>
      </c>
      <c r="H792" s="13" t="s">
        <v>34</v>
      </c>
      <c r="I792" s="16" t="s">
        <v>3416</v>
      </c>
      <c r="J792" s="16" t="s">
        <v>1251</v>
      </c>
      <c r="K792" s="16" t="s">
        <v>13</v>
      </c>
      <c r="L792" s="16" t="s">
        <v>741</v>
      </c>
      <c r="M792" s="16" t="s">
        <v>2276</v>
      </c>
      <c r="N792" s="13" t="s">
        <v>1253</v>
      </c>
      <c r="O792" s="13" t="str">
        <f>"0443220461"</f>
        <v>0443220461</v>
      </c>
    </row>
    <row r="793" spans="1:15" s="8" customFormat="1" ht="39" hidden="1" customHeight="1">
      <c r="A793" s="21">
        <v>792</v>
      </c>
      <c r="B793" s="13" t="s">
        <v>2548</v>
      </c>
      <c r="C793" s="22">
        <v>1</v>
      </c>
      <c r="D793" s="14">
        <v>44825</v>
      </c>
      <c r="E793" s="15">
        <v>0.75</v>
      </c>
      <c r="F793" s="19" t="s">
        <v>3996</v>
      </c>
      <c r="G793" s="15">
        <v>0.79166666666666663</v>
      </c>
      <c r="H793" s="13" t="s">
        <v>34</v>
      </c>
      <c r="I793" s="16" t="s">
        <v>3344</v>
      </c>
      <c r="J793" s="16" t="s">
        <v>2448</v>
      </c>
      <c r="K793" s="16" t="s">
        <v>9</v>
      </c>
      <c r="L793" s="16" t="s">
        <v>181</v>
      </c>
      <c r="M793" s="16" t="s">
        <v>2449</v>
      </c>
      <c r="N793" s="13" t="s">
        <v>1764</v>
      </c>
      <c r="O793" s="13" t="str">
        <f>"0466253111"</f>
        <v>0466253111</v>
      </c>
    </row>
    <row r="794" spans="1:15" s="8" customFormat="1" ht="39" hidden="1" customHeight="1">
      <c r="A794" s="21">
        <v>793</v>
      </c>
      <c r="B794" s="13" t="s">
        <v>2545</v>
      </c>
      <c r="C794" s="22">
        <v>1</v>
      </c>
      <c r="D794" s="14">
        <v>44826</v>
      </c>
      <c r="E794" s="15">
        <v>0.66666666666666663</v>
      </c>
      <c r="F794" s="19" t="s">
        <v>3996</v>
      </c>
      <c r="G794" s="15">
        <v>0.70833333333333337</v>
      </c>
      <c r="H794" s="13" t="s">
        <v>108</v>
      </c>
      <c r="I794" s="16" t="s">
        <v>3337</v>
      </c>
      <c r="J794" s="16" t="s">
        <v>1536</v>
      </c>
      <c r="K794" s="16" t="s">
        <v>9</v>
      </c>
      <c r="L794" s="16" t="s">
        <v>1537</v>
      </c>
      <c r="M794" s="16" t="s">
        <v>2446</v>
      </c>
      <c r="N794" s="13" t="s">
        <v>1539</v>
      </c>
      <c r="O794" s="13" t="str">
        <f>"0236255555"</f>
        <v>0236255555</v>
      </c>
    </row>
    <row r="795" spans="1:15" s="8" customFormat="1" ht="39" hidden="1" customHeight="1">
      <c r="A795" s="21">
        <v>794</v>
      </c>
      <c r="B795" s="13" t="s">
        <v>2546</v>
      </c>
      <c r="C795" s="22">
        <v>1</v>
      </c>
      <c r="D795" s="14">
        <v>44826</v>
      </c>
      <c r="E795" s="15">
        <v>0.72916666666666663</v>
      </c>
      <c r="F795" s="19" t="s">
        <v>3996</v>
      </c>
      <c r="G795" s="15">
        <v>0.77083333333333337</v>
      </c>
      <c r="H795" s="13" t="s">
        <v>115</v>
      </c>
      <c r="I795" s="16" t="s">
        <v>184</v>
      </c>
      <c r="J795" s="16" t="s">
        <v>184</v>
      </c>
      <c r="K795" s="16" t="s">
        <v>9</v>
      </c>
      <c r="L795" s="16" t="s">
        <v>9</v>
      </c>
      <c r="M795" s="16" t="s">
        <v>2447</v>
      </c>
      <c r="N795" s="13" t="s">
        <v>187</v>
      </c>
      <c r="O795" s="13" t="str">
        <f>"0669921001"</f>
        <v>0669921001</v>
      </c>
    </row>
    <row r="796" spans="1:15" s="8" customFormat="1" ht="39" hidden="1" customHeight="1">
      <c r="A796" s="21">
        <v>795</v>
      </c>
      <c r="B796" s="13" t="s">
        <v>2544</v>
      </c>
      <c r="C796" s="22">
        <v>1</v>
      </c>
      <c r="D796" s="14">
        <v>44830</v>
      </c>
      <c r="E796" s="15">
        <v>0.70833333333333337</v>
      </c>
      <c r="F796" s="19" t="s">
        <v>3996</v>
      </c>
      <c r="G796" s="15">
        <v>0.75</v>
      </c>
      <c r="H796" s="13" t="s">
        <v>115</v>
      </c>
      <c r="I796" s="16" t="s">
        <v>3389</v>
      </c>
      <c r="J796" s="16" t="s">
        <v>411</v>
      </c>
      <c r="K796" s="16" t="s">
        <v>9</v>
      </c>
      <c r="L796" s="16" t="s">
        <v>1330</v>
      </c>
      <c r="M796" s="16" t="s">
        <v>412</v>
      </c>
      <c r="N796" s="13" t="s">
        <v>413</v>
      </c>
      <c r="O796" s="13" t="str">
        <f>"0666921201"</f>
        <v>0666921201</v>
      </c>
    </row>
    <row r="797" spans="1:15" s="8" customFormat="1" ht="39" hidden="1" customHeight="1">
      <c r="A797" s="21">
        <v>796</v>
      </c>
      <c r="B797" s="13" t="s">
        <v>2737</v>
      </c>
      <c r="C797" s="22">
        <v>1</v>
      </c>
      <c r="D797" s="14">
        <v>44830</v>
      </c>
      <c r="E797" s="15">
        <v>0.72916666666666663</v>
      </c>
      <c r="F797" s="19" t="s">
        <v>3996</v>
      </c>
      <c r="G797" s="15">
        <v>0.8125</v>
      </c>
      <c r="H797" s="13" t="s">
        <v>95</v>
      </c>
      <c r="I797" s="16" t="s">
        <v>3361</v>
      </c>
      <c r="J797" s="16" t="s">
        <v>2738</v>
      </c>
      <c r="K797" s="16" t="s">
        <v>6</v>
      </c>
      <c r="L797" s="16" t="s">
        <v>2493</v>
      </c>
      <c r="M797" s="16" t="s">
        <v>2494</v>
      </c>
      <c r="N797" s="13" t="s">
        <v>538</v>
      </c>
      <c r="O797" s="13" t="str">
        <f>"0752515337"</f>
        <v>0752515337</v>
      </c>
    </row>
    <row r="798" spans="1:15" s="8" customFormat="1" ht="39" hidden="1" customHeight="1">
      <c r="A798" s="21">
        <v>797</v>
      </c>
      <c r="B798" s="13" t="s">
        <v>2542</v>
      </c>
      <c r="C798" s="22">
        <v>1</v>
      </c>
      <c r="D798" s="14">
        <v>44831</v>
      </c>
      <c r="E798" s="15">
        <v>0.72916666666666663</v>
      </c>
      <c r="F798" s="19" t="s">
        <v>3996</v>
      </c>
      <c r="G798" s="15">
        <v>0.77083333333333337</v>
      </c>
      <c r="H798" s="13" t="s">
        <v>117</v>
      </c>
      <c r="I798" s="16" t="s">
        <v>3305</v>
      </c>
      <c r="J798" s="16" t="s">
        <v>695</v>
      </c>
      <c r="K798" s="16" t="s">
        <v>6</v>
      </c>
      <c r="L798" s="16" t="s">
        <v>7</v>
      </c>
      <c r="M798" s="16" t="s">
        <v>2441</v>
      </c>
      <c r="N798" s="13" t="s">
        <v>2442</v>
      </c>
      <c r="O798" s="13" t="str">
        <f>"0157243115"</f>
        <v>0157243115</v>
      </c>
    </row>
    <row r="799" spans="1:15" s="8" customFormat="1" ht="39" hidden="1" customHeight="1">
      <c r="A799" s="21">
        <v>798</v>
      </c>
      <c r="B799" s="13" t="s">
        <v>2543</v>
      </c>
      <c r="C799" s="22">
        <v>1</v>
      </c>
      <c r="D799" s="14">
        <v>44831</v>
      </c>
      <c r="E799" s="15">
        <v>0.75</v>
      </c>
      <c r="F799" s="19" t="s">
        <v>3996</v>
      </c>
      <c r="G799" s="15">
        <v>0.79166666666666663</v>
      </c>
      <c r="H799" s="13" t="s">
        <v>45</v>
      </c>
      <c r="I799" s="16" t="s">
        <v>3469</v>
      </c>
      <c r="J799" s="16" t="s">
        <v>2443</v>
      </c>
      <c r="K799" s="16" t="s">
        <v>9</v>
      </c>
      <c r="L799" s="16" t="s">
        <v>181</v>
      </c>
      <c r="M799" s="16" t="s">
        <v>2444</v>
      </c>
      <c r="N799" s="13" t="s">
        <v>2445</v>
      </c>
      <c r="O799" s="13" t="str">
        <f>"0823223111"</f>
        <v>0823223111</v>
      </c>
    </row>
    <row r="800" spans="1:15" s="8" customFormat="1" ht="39" hidden="1" customHeight="1">
      <c r="A800" s="21">
        <v>799</v>
      </c>
      <c r="B800" s="13" t="s">
        <v>2539</v>
      </c>
      <c r="C800" s="22">
        <v>1</v>
      </c>
      <c r="D800" s="14">
        <v>44832</v>
      </c>
      <c r="E800" s="15">
        <v>0.71875</v>
      </c>
      <c r="F800" s="19" t="s">
        <v>3996</v>
      </c>
      <c r="G800" s="15">
        <v>0.76041666666666663</v>
      </c>
      <c r="H800" s="13" t="s">
        <v>368</v>
      </c>
      <c r="I800" s="16" t="s">
        <v>3467</v>
      </c>
      <c r="J800" s="16" t="s">
        <v>1151</v>
      </c>
      <c r="K800" s="16" t="s">
        <v>13</v>
      </c>
      <c r="L800" s="16" t="s">
        <v>2432</v>
      </c>
      <c r="M800" s="16" t="s">
        <v>2433</v>
      </c>
      <c r="N800" s="13" t="s">
        <v>2434</v>
      </c>
      <c r="O800" s="13" t="str">
        <f>"0555722222"</f>
        <v>0555722222</v>
      </c>
    </row>
    <row r="801" spans="1:15" s="8" customFormat="1" ht="39" hidden="1" customHeight="1">
      <c r="A801" s="21">
        <v>800</v>
      </c>
      <c r="B801" s="13" t="s">
        <v>2540</v>
      </c>
      <c r="C801" s="22">
        <v>2</v>
      </c>
      <c r="D801" s="14">
        <v>44832</v>
      </c>
      <c r="E801" s="15">
        <v>0.58333333333333337</v>
      </c>
      <c r="F801" s="19" t="s">
        <v>3996</v>
      </c>
      <c r="G801" s="15">
        <v>0.66666666666666663</v>
      </c>
      <c r="H801" s="13" t="s">
        <v>34</v>
      </c>
      <c r="I801" s="16" t="s">
        <v>3357</v>
      </c>
      <c r="J801" s="16" t="s">
        <v>2435</v>
      </c>
      <c r="K801" s="16" t="s">
        <v>9</v>
      </c>
      <c r="L801" s="16" t="s">
        <v>2436</v>
      </c>
      <c r="M801" s="16" t="s">
        <v>2437</v>
      </c>
      <c r="N801" s="13" t="s">
        <v>2438</v>
      </c>
      <c r="O801" s="13" t="str">
        <f>"0468230270"</f>
        <v>0468230270</v>
      </c>
    </row>
    <row r="802" spans="1:15" s="8" customFormat="1" ht="39" hidden="1" customHeight="1">
      <c r="A802" s="21">
        <v>801</v>
      </c>
      <c r="B802" s="13" t="s">
        <v>2541</v>
      </c>
      <c r="C802" s="22">
        <v>1</v>
      </c>
      <c r="D802" s="14">
        <v>44832</v>
      </c>
      <c r="E802" s="15">
        <v>0.75</v>
      </c>
      <c r="F802" s="19" t="s">
        <v>3996</v>
      </c>
      <c r="G802" s="15">
        <v>0.79166666666666663</v>
      </c>
      <c r="H802" s="13" t="s">
        <v>38</v>
      </c>
      <c r="I802" s="16" t="s">
        <v>3300</v>
      </c>
      <c r="J802" s="16" t="s">
        <v>2736</v>
      </c>
      <c r="K802" s="16" t="s">
        <v>6</v>
      </c>
      <c r="L802" s="16" t="s">
        <v>619</v>
      </c>
      <c r="M802" s="16" t="s">
        <v>2439</v>
      </c>
      <c r="N802" s="13" t="s">
        <v>2440</v>
      </c>
      <c r="O802" s="13" t="str">
        <f>"0783024321"</f>
        <v>0783024321</v>
      </c>
    </row>
    <row r="803" spans="1:15" s="8" customFormat="1" ht="39" hidden="1" customHeight="1">
      <c r="A803" s="21">
        <v>802</v>
      </c>
      <c r="B803" s="13" t="s">
        <v>2244</v>
      </c>
      <c r="C803" s="22">
        <v>1</v>
      </c>
      <c r="D803" s="14">
        <v>44833</v>
      </c>
      <c r="E803" s="15">
        <v>0.72222222222222221</v>
      </c>
      <c r="F803" s="19" t="s">
        <v>3996</v>
      </c>
      <c r="G803" s="15">
        <v>0.77083333333333337</v>
      </c>
      <c r="H803" s="13" t="s">
        <v>18</v>
      </c>
      <c r="I803" s="16" t="s">
        <v>3365</v>
      </c>
      <c r="J803" s="16" t="s">
        <v>2245</v>
      </c>
      <c r="K803" s="16" t="s">
        <v>6</v>
      </c>
      <c r="L803" s="16" t="s">
        <v>2246</v>
      </c>
      <c r="M803" s="16" t="s">
        <v>2247</v>
      </c>
      <c r="N803" s="13" t="s">
        <v>2248</v>
      </c>
      <c r="O803" s="13" t="str">
        <f>"0742466001"</f>
        <v>0742466001</v>
      </c>
    </row>
    <row r="804" spans="1:15" s="8" customFormat="1" ht="39" hidden="1" customHeight="1">
      <c r="A804" s="21">
        <v>803</v>
      </c>
      <c r="B804" s="13" t="s">
        <v>2536</v>
      </c>
      <c r="C804" s="22">
        <v>1</v>
      </c>
      <c r="D804" s="14">
        <v>44833</v>
      </c>
      <c r="E804" s="15">
        <v>0.72916666666666663</v>
      </c>
      <c r="F804" s="19" t="s">
        <v>3996</v>
      </c>
      <c r="G804" s="15">
        <v>0.77083333333333337</v>
      </c>
      <c r="H804" s="13" t="s">
        <v>115</v>
      </c>
      <c r="I804" s="16" t="s">
        <v>3450</v>
      </c>
      <c r="J804" s="16" t="s">
        <v>2427</v>
      </c>
      <c r="K804" s="16" t="s">
        <v>9</v>
      </c>
      <c r="L804" s="16" t="s">
        <v>62</v>
      </c>
      <c r="M804" s="16" t="s">
        <v>221</v>
      </c>
      <c r="N804" s="13" t="s">
        <v>222</v>
      </c>
      <c r="O804" s="13" t="str">
        <f>"0664415451"</f>
        <v>0664415451</v>
      </c>
    </row>
    <row r="805" spans="1:15" s="8" customFormat="1" ht="39" hidden="1" customHeight="1">
      <c r="A805" s="21">
        <v>804</v>
      </c>
      <c r="B805" s="13" t="s">
        <v>2249</v>
      </c>
      <c r="C805" s="22">
        <v>1</v>
      </c>
      <c r="D805" s="14">
        <v>44833</v>
      </c>
      <c r="E805" s="15">
        <v>0.72916666666666663</v>
      </c>
      <c r="F805" s="19" t="s">
        <v>3996</v>
      </c>
      <c r="G805" s="15">
        <v>0.77083333333333337</v>
      </c>
      <c r="H805" s="13" t="s">
        <v>38</v>
      </c>
      <c r="I805" s="16" t="s">
        <v>3314</v>
      </c>
      <c r="J805" s="16" t="s">
        <v>363</v>
      </c>
      <c r="K805" s="16" t="s">
        <v>9</v>
      </c>
      <c r="L805" s="16" t="s">
        <v>2250</v>
      </c>
      <c r="M805" s="16" t="s">
        <v>2251</v>
      </c>
      <c r="N805" s="13" t="s">
        <v>1410</v>
      </c>
      <c r="O805" s="13" t="str">
        <f>"0727773773"</f>
        <v>0727773773</v>
      </c>
    </row>
    <row r="806" spans="1:15" s="8" customFormat="1" ht="39" hidden="1" customHeight="1">
      <c r="A806" s="21">
        <v>805</v>
      </c>
      <c r="B806" s="13" t="s">
        <v>2537</v>
      </c>
      <c r="C806" s="22">
        <v>1</v>
      </c>
      <c r="D806" s="14">
        <v>44833</v>
      </c>
      <c r="E806" s="15">
        <v>0.6875</v>
      </c>
      <c r="F806" s="19" t="s">
        <v>3996</v>
      </c>
      <c r="G806" s="15">
        <v>0.72916666666666663</v>
      </c>
      <c r="H806" s="13" t="s">
        <v>117</v>
      </c>
      <c r="I806" s="16" t="s">
        <v>3366</v>
      </c>
      <c r="J806" s="16" t="s">
        <v>2428</v>
      </c>
      <c r="K806" s="16" t="s">
        <v>9</v>
      </c>
      <c r="L806" s="16" t="s">
        <v>2429</v>
      </c>
      <c r="M806" s="16" t="s">
        <v>2430</v>
      </c>
      <c r="N806" s="13" t="s">
        <v>2353</v>
      </c>
      <c r="O806" s="13" t="str">
        <f>"0116889486"</f>
        <v>0116889486</v>
      </c>
    </row>
    <row r="807" spans="1:15" s="8" customFormat="1" ht="39" hidden="1" customHeight="1">
      <c r="A807" s="21">
        <v>806</v>
      </c>
      <c r="B807" s="13" t="s">
        <v>2538</v>
      </c>
      <c r="C807" s="22">
        <v>1</v>
      </c>
      <c r="D807" s="14">
        <v>44833</v>
      </c>
      <c r="E807" s="15">
        <v>0.77083333333333337</v>
      </c>
      <c r="F807" s="19" t="s">
        <v>3996</v>
      </c>
      <c r="G807" s="15">
        <v>0.8125</v>
      </c>
      <c r="H807" s="13" t="s">
        <v>102</v>
      </c>
      <c r="I807" s="16" t="s">
        <v>3426</v>
      </c>
      <c r="J807" s="16" t="s">
        <v>1344</v>
      </c>
      <c r="K807" s="16" t="s">
        <v>9</v>
      </c>
      <c r="L807" s="16" t="s">
        <v>181</v>
      </c>
      <c r="M807" s="16" t="s">
        <v>2431</v>
      </c>
      <c r="N807" s="13" t="s">
        <v>391</v>
      </c>
      <c r="O807" s="13" t="str">
        <f>"0429951195"</f>
        <v>0429951195</v>
      </c>
    </row>
    <row r="808" spans="1:15" s="8" customFormat="1" ht="39" hidden="1" customHeight="1">
      <c r="A808" s="21">
        <v>807</v>
      </c>
      <c r="B808" s="13" t="s">
        <v>2730</v>
      </c>
      <c r="C808" s="22">
        <v>1</v>
      </c>
      <c r="D808" s="14">
        <v>44833</v>
      </c>
      <c r="E808" s="15">
        <v>0.66666666666666663</v>
      </c>
      <c r="F808" s="19" t="s">
        <v>3996</v>
      </c>
      <c r="G808" s="15">
        <v>0.70833333333333337</v>
      </c>
      <c r="H808" s="13" t="s">
        <v>29</v>
      </c>
      <c r="I808" s="16" t="s">
        <v>3316</v>
      </c>
      <c r="J808" s="16" t="s">
        <v>836</v>
      </c>
      <c r="K808" s="16" t="s">
        <v>6</v>
      </c>
      <c r="L808" s="16" t="s">
        <v>2731</v>
      </c>
      <c r="M808" s="16" t="s">
        <v>31</v>
      </c>
      <c r="N808" s="13" t="s">
        <v>32</v>
      </c>
      <c r="O808" s="13" t="str">
        <f>"0526116261"</f>
        <v>0526116261</v>
      </c>
    </row>
    <row r="809" spans="1:15" s="8" customFormat="1" ht="39" hidden="1" customHeight="1">
      <c r="A809" s="21">
        <v>808</v>
      </c>
      <c r="B809" s="13" t="s">
        <v>2732</v>
      </c>
      <c r="C809" s="22">
        <v>1</v>
      </c>
      <c r="D809" s="14">
        <v>44833</v>
      </c>
      <c r="E809" s="15">
        <v>0.72916666666666663</v>
      </c>
      <c r="F809" s="19" t="s">
        <v>3996</v>
      </c>
      <c r="G809" s="15">
        <v>0.77083333333333337</v>
      </c>
      <c r="H809" s="13" t="s">
        <v>110</v>
      </c>
      <c r="I809" s="16" t="s">
        <v>3443</v>
      </c>
      <c r="J809" s="16" t="s">
        <v>1454</v>
      </c>
      <c r="K809" s="16" t="s">
        <v>127</v>
      </c>
      <c r="L809" s="16" t="s">
        <v>2733</v>
      </c>
      <c r="M809" s="16" t="s">
        <v>1456</v>
      </c>
      <c r="N809" s="13" t="s">
        <v>1457</v>
      </c>
      <c r="O809" s="13" t="str">
        <f>"0537289537"</f>
        <v>0537289537</v>
      </c>
    </row>
    <row r="810" spans="1:15" s="8" customFormat="1" ht="39" hidden="1" customHeight="1">
      <c r="A810" s="21">
        <v>809</v>
      </c>
      <c r="B810" s="13" t="s">
        <v>2734</v>
      </c>
      <c r="C810" s="22">
        <v>1</v>
      </c>
      <c r="D810" s="14">
        <v>44833</v>
      </c>
      <c r="E810" s="15">
        <v>0.72916666666666663</v>
      </c>
      <c r="F810" s="19" t="s">
        <v>3996</v>
      </c>
      <c r="G810" s="15">
        <v>0.77083333333333337</v>
      </c>
      <c r="H810" s="13" t="s">
        <v>484</v>
      </c>
      <c r="I810" s="16" t="s">
        <v>3378</v>
      </c>
      <c r="J810" s="16" t="s">
        <v>1316</v>
      </c>
      <c r="K810" s="16" t="s">
        <v>13</v>
      </c>
      <c r="L810" s="16" t="s">
        <v>2735</v>
      </c>
      <c r="M810" s="16" t="s">
        <v>1318</v>
      </c>
      <c r="N810" s="13" t="s">
        <v>1319</v>
      </c>
      <c r="O810" s="13" t="str">
        <f>"0948298904"</f>
        <v>0948298904</v>
      </c>
    </row>
    <row r="811" spans="1:15" s="8" customFormat="1" ht="39" hidden="1" customHeight="1">
      <c r="A811" s="21">
        <v>810</v>
      </c>
      <c r="B811" s="13" t="s">
        <v>2242</v>
      </c>
      <c r="C811" s="22">
        <v>1</v>
      </c>
      <c r="D811" s="14">
        <v>44835</v>
      </c>
      <c r="E811" s="15">
        <v>0.41666666666666669</v>
      </c>
      <c r="F811" s="19" t="s">
        <v>3996</v>
      </c>
      <c r="G811" s="15">
        <v>0.47916666666666669</v>
      </c>
      <c r="H811" s="13" t="s">
        <v>117</v>
      </c>
      <c r="I811" s="16" t="s">
        <v>3466</v>
      </c>
      <c r="J811" s="16" t="s">
        <v>2243</v>
      </c>
      <c r="K811" s="16" t="s">
        <v>6</v>
      </c>
      <c r="L811" s="16" t="s">
        <v>7</v>
      </c>
      <c r="M811" s="16" t="s">
        <v>1235</v>
      </c>
      <c r="N811" s="13" t="s">
        <v>1236</v>
      </c>
      <c r="O811" s="13" t="str">
        <f>"0116818111"</f>
        <v>0116818111</v>
      </c>
    </row>
    <row r="812" spans="1:15" s="8" customFormat="1" ht="39" hidden="1" customHeight="1">
      <c r="A812" s="21">
        <v>811</v>
      </c>
      <c r="B812" s="13" t="s">
        <v>2535</v>
      </c>
      <c r="C812" s="22">
        <v>1</v>
      </c>
      <c r="D812" s="14">
        <v>44835</v>
      </c>
      <c r="E812" s="15">
        <v>0.64583333333333337</v>
      </c>
      <c r="F812" s="19" t="s">
        <v>3996</v>
      </c>
      <c r="G812" s="15">
        <v>0.70833333333333337</v>
      </c>
      <c r="H812" s="13" t="s">
        <v>484</v>
      </c>
      <c r="I812" s="16" t="s">
        <v>3464</v>
      </c>
      <c r="J812" s="16" t="s">
        <v>1238</v>
      </c>
      <c r="K812" s="16" t="s">
        <v>13</v>
      </c>
      <c r="L812" s="16" t="s">
        <v>2426</v>
      </c>
      <c r="M812" s="16" t="s">
        <v>2204</v>
      </c>
      <c r="N812" s="13" t="s">
        <v>1241</v>
      </c>
      <c r="O812" s="13" t="str">
        <f>"0928520700"</f>
        <v>0928520700</v>
      </c>
    </row>
    <row r="813" spans="1:15" s="8" customFormat="1" ht="39" hidden="1" customHeight="1">
      <c r="A813" s="21">
        <v>812</v>
      </c>
      <c r="B813" s="13" t="s">
        <v>2725</v>
      </c>
      <c r="C813" s="22">
        <v>1</v>
      </c>
      <c r="D813" s="14">
        <v>44836</v>
      </c>
      <c r="E813" s="15">
        <v>0.52777777777777779</v>
      </c>
      <c r="F813" s="19" t="s">
        <v>3996</v>
      </c>
      <c r="G813" s="15">
        <v>0.56944444444444442</v>
      </c>
      <c r="H813" s="13" t="s">
        <v>1021</v>
      </c>
      <c r="I813" s="16" t="s">
        <v>3461</v>
      </c>
      <c r="J813" s="16" t="s">
        <v>2726</v>
      </c>
      <c r="K813" s="16" t="s">
        <v>9</v>
      </c>
      <c r="L813" s="16" t="s">
        <v>2727</v>
      </c>
      <c r="M813" s="16" t="s">
        <v>2728</v>
      </c>
      <c r="N813" s="13" t="s">
        <v>2729</v>
      </c>
      <c r="O813" s="13" t="str">
        <f>"0877621000"</f>
        <v>0877621000</v>
      </c>
    </row>
    <row r="814" spans="1:15" s="8" customFormat="1" ht="39" hidden="1" customHeight="1">
      <c r="A814" s="21">
        <v>813</v>
      </c>
      <c r="B814" s="13" t="s">
        <v>2723</v>
      </c>
      <c r="C814" s="22">
        <v>1</v>
      </c>
      <c r="D814" s="14">
        <v>44837</v>
      </c>
      <c r="E814" s="15">
        <v>0.70833333333333337</v>
      </c>
      <c r="F814" s="19" t="s">
        <v>3996</v>
      </c>
      <c r="G814" s="15">
        <v>0.75</v>
      </c>
      <c r="H814" s="13" t="s">
        <v>115</v>
      </c>
      <c r="I814" s="16" t="s">
        <v>3389</v>
      </c>
      <c r="J814" s="16" t="s">
        <v>411</v>
      </c>
      <c r="K814" s="16" t="s">
        <v>9</v>
      </c>
      <c r="L814" s="16" t="s">
        <v>181</v>
      </c>
      <c r="M814" s="16" t="s">
        <v>412</v>
      </c>
      <c r="N814" s="13" t="s">
        <v>413</v>
      </c>
      <c r="O814" s="13" t="str">
        <f>"0666921201"</f>
        <v>0666921201</v>
      </c>
    </row>
    <row r="815" spans="1:15" s="8" customFormat="1" ht="39" hidden="1" customHeight="1">
      <c r="A815" s="21">
        <v>814</v>
      </c>
      <c r="B815" s="13" t="s">
        <v>2724</v>
      </c>
      <c r="C815" s="22">
        <v>1</v>
      </c>
      <c r="D815" s="14">
        <v>44837</v>
      </c>
      <c r="E815" s="15">
        <v>0.72916666666666663</v>
      </c>
      <c r="F815" s="19" t="s">
        <v>3996</v>
      </c>
      <c r="G815" s="15">
        <v>0.77083333333333337</v>
      </c>
      <c r="H815" s="13" t="s">
        <v>484</v>
      </c>
      <c r="I815" s="16" t="s">
        <v>3378</v>
      </c>
      <c r="J815" s="16" t="s">
        <v>1316</v>
      </c>
      <c r="K815" s="16" t="s">
        <v>9</v>
      </c>
      <c r="L815" s="16" t="s">
        <v>2218</v>
      </c>
      <c r="M815" s="16" t="s">
        <v>1318</v>
      </c>
      <c r="N815" s="13" t="s">
        <v>2640</v>
      </c>
      <c r="O815" s="13" t="str">
        <f>"0948298904"</f>
        <v>0948298904</v>
      </c>
    </row>
    <row r="816" spans="1:15" s="8" customFormat="1" ht="39" hidden="1" customHeight="1">
      <c r="A816" s="21">
        <v>815</v>
      </c>
      <c r="B816" s="13" t="s">
        <v>2533</v>
      </c>
      <c r="C816" s="22">
        <v>1</v>
      </c>
      <c r="D816" s="14">
        <v>44838</v>
      </c>
      <c r="E816" s="15">
        <v>0.71875</v>
      </c>
      <c r="F816" s="19" t="s">
        <v>3996</v>
      </c>
      <c r="G816" s="15">
        <v>0.76041666666666663</v>
      </c>
      <c r="H816" s="13" t="s">
        <v>115</v>
      </c>
      <c r="I816" s="16" t="s">
        <v>3295</v>
      </c>
      <c r="J816" s="16" t="s">
        <v>2047</v>
      </c>
      <c r="K816" s="16" t="s">
        <v>9</v>
      </c>
      <c r="L816" s="16" t="s">
        <v>2422</v>
      </c>
      <c r="M816" s="16" t="s">
        <v>2049</v>
      </c>
      <c r="N816" s="13" t="s">
        <v>2050</v>
      </c>
      <c r="O816" s="13" t="str">
        <f>"0664433446"</f>
        <v>0664433446</v>
      </c>
    </row>
    <row r="817" spans="1:15" s="8" customFormat="1" ht="39" hidden="1" customHeight="1">
      <c r="A817" s="21">
        <v>816</v>
      </c>
      <c r="B817" s="13" t="s">
        <v>2534</v>
      </c>
      <c r="C817" s="22">
        <v>1</v>
      </c>
      <c r="D817" s="14">
        <v>44838</v>
      </c>
      <c r="E817" s="15">
        <v>0.72916666666666663</v>
      </c>
      <c r="F817" s="19" t="s">
        <v>3996</v>
      </c>
      <c r="G817" s="15">
        <v>0.77083333333333337</v>
      </c>
      <c r="H817" s="13" t="s">
        <v>129</v>
      </c>
      <c r="I817" s="16" t="s">
        <v>130</v>
      </c>
      <c r="J817" s="16" t="s">
        <v>131</v>
      </c>
      <c r="K817" s="16" t="s">
        <v>13</v>
      </c>
      <c r="L817" s="16" t="s">
        <v>2423</v>
      </c>
      <c r="M817" s="16" t="s">
        <v>2424</v>
      </c>
      <c r="N817" s="13" t="s">
        <v>2425</v>
      </c>
      <c r="O817" s="13" t="str">
        <f>"0975467454"</f>
        <v>0975467454</v>
      </c>
    </row>
    <row r="818" spans="1:15" s="8" customFormat="1" ht="39" hidden="1" customHeight="1">
      <c r="A818" s="21">
        <v>817</v>
      </c>
      <c r="B818" s="13" t="s">
        <v>2722</v>
      </c>
      <c r="C818" s="22">
        <v>1</v>
      </c>
      <c r="D818" s="14">
        <v>44838</v>
      </c>
      <c r="E818" s="15">
        <v>0.71875</v>
      </c>
      <c r="F818" s="19" t="s">
        <v>3996</v>
      </c>
      <c r="G818" s="15">
        <v>0.76041666666666663</v>
      </c>
      <c r="H818" s="13" t="s">
        <v>110</v>
      </c>
      <c r="I818" s="16" t="s">
        <v>3334</v>
      </c>
      <c r="J818" s="16" t="s">
        <v>1390</v>
      </c>
      <c r="K818" s="16" t="s">
        <v>9</v>
      </c>
      <c r="L818" s="16" t="s">
        <v>2711</v>
      </c>
      <c r="M818" s="16" t="s">
        <v>1392</v>
      </c>
      <c r="N818" s="13" t="s">
        <v>1393</v>
      </c>
      <c r="O818" s="13" t="str">
        <f>"0545521131"</f>
        <v>0545521131</v>
      </c>
    </row>
    <row r="819" spans="1:15" s="8" customFormat="1" ht="39" hidden="1" customHeight="1">
      <c r="A819" s="21">
        <v>818</v>
      </c>
      <c r="B819" s="13" t="s">
        <v>2720</v>
      </c>
      <c r="C819" s="22">
        <v>2</v>
      </c>
      <c r="D819" s="14">
        <v>44838</v>
      </c>
      <c r="E819" s="15">
        <v>0.58333333333333337</v>
      </c>
      <c r="F819" s="19" t="s">
        <v>3996</v>
      </c>
      <c r="G819" s="15">
        <v>0.66666666666666663</v>
      </c>
      <c r="H819" s="13" t="s">
        <v>34</v>
      </c>
      <c r="I819" s="16" t="s">
        <v>3357</v>
      </c>
      <c r="J819" s="16" t="s">
        <v>2721</v>
      </c>
      <c r="K819" s="16" t="s">
        <v>9</v>
      </c>
      <c r="L819" s="16" t="s">
        <v>2436</v>
      </c>
      <c r="M819" s="16" t="s">
        <v>2437</v>
      </c>
      <c r="N819" s="13" t="s">
        <v>2438</v>
      </c>
      <c r="O819" s="13" t="str">
        <f>"0468230270"</f>
        <v>0468230270</v>
      </c>
    </row>
    <row r="820" spans="1:15" s="8" customFormat="1" ht="39" hidden="1" customHeight="1">
      <c r="A820" s="21">
        <v>819</v>
      </c>
      <c r="B820" s="13" t="s">
        <v>2532</v>
      </c>
      <c r="C820" s="22">
        <v>1</v>
      </c>
      <c r="D820" s="14">
        <v>44840</v>
      </c>
      <c r="E820" s="15">
        <v>0.66666666666666663</v>
      </c>
      <c r="F820" s="19" t="s">
        <v>3996</v>
      </c>
      <c r="G820" s="15">
        <v>0.71875</v>
      </c>
      <c r="H820" s="13" t="s">
        <v>324</v>
      </c>
      <c r="I820" s="16" t="s">
        <v>3441</v>
      </c>
      <c r="J820" s="16" t="s">
        <v>1082</v>
      </c>
      <c r="K820" s="16" t="s">
        <v>6</v>
      </c>
      <c r="L820" s="16" t="s">
        <v>2421</v>
      </c>
      <c r="M820" s="16" t="s">
        <v>325</v>
      </c>
      <c r="N820" s="13" t="s">
        <v>326</v>
      </c>
      <c r="O820" s="13" t="str">
        <f>"0985859795"</f>
        <v>0985859795</v>
      </c>
    </row>
    <row r="821" spans="1:15" s="8" customFormat="1" ht="39" hidden="1" customHeight="1">
      <c r="A821" s="21">
        <v>820</v>
      </c>
      <c r="B821" s="13" t="s">
        <v>2999</v>
      </c>
      <c r="C821" s="22">
        <v>1</v>
      </c>
      <c r="D821" s="14">
        <v>44840</v>
      </c>
      <c r="E821" s="15">
        <v>0.75</v>
      </c>
      <c r="F821" s="19" t="s">
        <v>3996</v>
      </c>
      <c r="G821" s="15">
        <v>0.83333333333333337</v>
      </c>
      <c r="H821" s="13" t="s">
        <v>110</v>
      </c>
      <c r="I821" s="16" t="s">
        <v>3472</v>
      </c>
      <c r="J821" s="16" t="s">
        <v>2419</v>
      </c>
      <c r="K821" s="16" t="s">
        <v>13</v>
      </c>
      <c r="L821" s="16" t="s">
        <v>2420</v>
      </c>
      <c r="M821" s="16" t="s">
        <v>1649</v>
      </c>
      <c r="N821" s="13" t="s">
        <v>1650</v>
      </c>
      <c r="O821" s="13" t="str">
        <f>"0544273151"</f>
        <v>0544273151</v>
      </c>
    </row>
    <row r="822" spans="1:15" s="8" customFormat="1" ht="39" hidden="1" customHeight="1">
      <c r="A822" s="21">
        <v>821</v>
      </c>
      <c r="B822" s="13" t="s">
        <v>2717</v>
      </c>
      <c r="C822" s="22">
        <v>1</v>
      </c>
      <c r="D822" s="14">
        <v>44841</v>
      </c>
      <c r="E822" s="15">
        <v>0.72916666666666663</v>
      </c>
      <c r="F822" s="19" t="s">
        <v>3996</v>
      </c>
      <c r="G822" s="15">
        <v>0.77083333333333337</v>
      </c>
      <c r="H822" s="13" t="s">
        <v>646</v>
      </c>
      <c r="I822" s="16" t="s">
        <v>3315</v>
      </c>
      <c r="J822" s="16" t="s">
        <v>2718</v>
      </c>
      <c r="K822" s="16" t="s">
        <v>13</v>
      </c>
      <c r="L822" s="16" t="s">
        <v>741</v>
      </c>
      <c r="M822" s="16" t="s">
        <v>2719</v>
      </c>
      <c r="N822" s="13" t="s">
        <v>648</v>
      </c>
      <c r="O822" s="13" t="str">
        <f>"0963842111"</f>
        <v>0963842111</v>
      </c>
    </row>
    <row r="823" spans="1:15" s="8" customFormat="1" ht="39" hidden="1" customHeight="1">
      <c r="A823" s="21">
        <v>822</v>
      </c>
      <c r="B823" s="13" t="s">
        <v>2716</v>
      </c>
      <c r="C823" s="22">
        <v>1</v>
      </c>
      <c r="D823" s="14">
        <v>44845</v>
      </c>
      <c r="E823" s="15">
        <v>0.71875</v>
      </c>
      <c r="F823" s="19" t="s">
        <v>3996</v>
      </c>
      <c r="G823" s="15">
        <v>0.76041666666666663</v>
      </c>
      <c r="H823" s="13" t="s">
        <v>34</v>
      </c>
      <c r="I823" s="16" t="s">
        <v>3291</v>
      </c>
      <c r="J823" s="16" t="s">
        <v>332</v>
      </c>
      <c r="K823" s="16" t="s">
        <v>13</v>
      </c>
      <c r="L823" s="16" t="s">
        <v>333</v>
      </c>
      <c r="M823" s="16" t="s">
        <v>1981</v>
      </c>
      <c r="N823" s="13" t="s">
        <v>335</v>
      </c>
      <c r="O823" s="13" t="str">
        <f>"0452218300"</f>
        <v>0452218300</v>
      </c>
    </row>
    <row r="824" spans="1:15" s="8" customFormat="1" ht="39" hidden="1" customHeight="1">
      <c r="A824" s="21">
        <v>823</v>
      </c>
      <c r="B824" s="13" t="s">
        <v>2714</v>
      </c>
      <c r="C824" s="22">
        <v>1</v>
      </c>
      <c r="D824" s="14">
        <v>44845</v>
      </c>
      <c r="E824" s="15">
        <v>0.71875</v>
      </c>
      <c r="F824" s="19" t="s">
        <v>3996</v>
      </c>
      <c r="G824" s="15">
        <v>0.77083333333333337</v>
      </c>
      <c r="H824" s="13" t="s">
        <v>115</v>
      </c>
      <c r="I824" s="16" t="s">
        <v>3297</v>
      </c>
      <c r="J824" s="16" t="s">
        <v>453</v>
      </c>
      <c r="K824" s="16" t="s">
        <v>13</v>
      </c>
      <c r="L824" s="16" t="s">
        <v>2715</v>
      </c>
      <c r="M824" s="16" t="s">
        <v>455</v>
      </c>
      <c r="N824" s="13" t="s">
        <v>1507</v>
      </c>
      <c r="O824" s="13" t="str">
        <f>"0663720333"</f>
        <v>0663720333</v>
      </c>
    </row>
    <row r="825" spans="1:15" s="8" customFormat="1" ht="39" hidden="1" customHeight="1">
      <c r="A825" s="21">
        <v>824</v>
      </c>
      <c r="B825" s="13" t="s">
        <v>2713</v>
      </c>
      <c r="C825" s="22">
        <v>1</v>
      </c>
      <c r="D825" s="14">
        <v>44846</v>
      </c>
      <c r="E825" s="15">
        <v>0.70833333333333337</v>
      </c>
      <c r="F825" s="19" t="s">
        <v>3996</v>
      </c>
      <c r="G825" s="15">
        <v>0.75</v>
      </c>
      <c r="H825" s="13" t="s">
        <v>115</v>
      </c>
      <c r="I825" s="16" t="s">
        <v>3389</v>
      </c>
      <c r="J825" s="16" t="s">
        <v>411</v>
      </c>
      <c r="K825" s="16" t="s">
        <v>9</v>
      </c>
      <c r="L825" s="16" t="s">
        <v>181</v>
      </c>
      <c r="M825" s="16" t="s">
        <v>412</v>
      </c>
      <c r="N825" s="13" t="s">
        <v>413</v>
      </c>
      <c r="O825" s="13" t="str">
        <f>"0666921201"</f>
        <v>0666921201</v>
      </c>
    </row>
    <row r="826" spans="1:15" s="8" customFormat="1" ht="39" hidden="1" customHeight="1">
      <c r="A826" s="21">
        <v>825</v>
      </c>
      <c r="B826" s="13" t="s">
        <v>2239</v>
      </c>
      <c r="C826" s="22">
        <v>1</v>
      </c>
      <c r="D826" s="14">
        <v>44847</v>
      </c>
      <c r="E826" s="15">
        <v>0.73958333333333337</v>
      </c>
      <c r="F826" s="19" t="s">
        <v>3996</v>
      </c>
      <c r="G826" s="15">
        <v>0.78125</v>
      </c>
      <c r="H826" s="13" t="s">
        <v>38</v>
      </c>
      <c r="I826" s="16" t="s">
        <v>3486</v>
      </c>
      <c r="J826" s="16" t="s">
        <v>39</v>
      </c>
      <c r="K826" s="16" t="s">
        <v>9</v>
      </c>
      <c r="L826" s="16" t="s">
        <v>109</v>
      </c>
      <c r="M826" s="16" t="s">
        <v>2240</v>
      </c>
      <c r="N826" s="13" t="s">
        <v>2241</v>
      </c>
      <c r="O826" s="13" t="str">
        <f>"0799221200"</f>
        <v>0799221200</v>
      </c>
    </row>
    <row r="827" spans="1:15" s="8" customFormat="1" ht="39" hidden="1" customHeight="1">
      <c r="A827" s="21">
        <v>826</v>
      </c>
      <c r="B827" s="13" t="s">
        <v>2531</v>
      </c>
      <c r="C827" s="22">
        <v>1</v>
      </c>
      <c r="D827" s="14">
        <v>44847</v>
      </c>
      <c r="E827" s="15">
        <v>0.72916666666666663</v>
      </c>
      <c r="F827" s="19" t="s">
        <v>3996</v>
      </c>
      <c r="G827" s="15">
        <v>0.77083333333333337</v>
      </c>
      <c r="H827" s="13" t="s">
        <v>115</v>
      </c>
      <c r="I827" s="16" t="s">
        <v>3370</v>
      </c>
      <c r="J827" s="16" t="s">
        <v>1611</v>
      </c>
      <c r="K827" s="16" t="s">
        <v>13</v>
      </c>
      <c r="L827" s="16" t="s">
        <v>2417</v>
      </c>
      <c r="M827" s="16" t="s">
        <v>2418</v>
      </c>
      <c r="N827" s="13" t="s">
        <v>1614</v>
      </c>
      <c r="O827" s="13" t="str">
        <f>"0725561220"</f>
        <v>0725561220</v>
      </c>
    </row>
    <row r="828" spans="1:15" s="8" customFormat="1" ht="39" hidden="1" customHeight="1">
      <c r="A828" s="21">
        <v>827</v>
      </c>
      <c r="B828" s="13" t="s">
        <v>2710</v>
      </c>
      <c r="C828" s="22">
        <v>1</v>
      </c>
      <c r="D828" s="14">
        <v>44847</v>
      </c>
      <c r="E828" s="15">
        <v>0.71875</v>
      </c>
      <c r="F828" s="19" t="s">
        <v>3996</v>
      </c>
      <c r="G828" s="15">
        <v>0.76041666666666663</v>
      </c>
      <c r="H828" s="13" t="s">
        <v>110</v>
      </c>
      <c r="I828" s="16" t="s">
        <v>3334</v>
      </c>
      <c r="J828" s="16" t="s">
        <v>1390</v>
      </c>
      <c r="K828" s="16" t="s">
        <v>9</v>
      </c>
      <c r="L828" s="16" t="s">
        <v>2711</v>
      </c>
      <c r="M828" s="16" t="s">
        <v>1392</v>
      </c>
      <c r="N828" s="13" t="s">
        <v>1393</v>
      </c>
      <c r="O828" s="13" t="str">
        <f>"0545521131"</f>
        <v>0545521131</v>
      </c>
    </row>
    <row r="829" spans="1:15" s="8" customFormat="1" ht="39" hidden="1" customHeight="1">
      <c r="A829" s="21">
        <v>828</v>
      </c>
      <c r="B829" s="13" t="s">
        <v>2712</v>
      </c>
      <c r="C829" s="22">
        <v>1</v>
      </c>
      <c r="D829" s="14">
        <v>44847</v>
      </c>
      <c r="E829" s="15">
        <v>0.72916666666666663</v>
      </c>
      <c r="F829" s="19" t="s">
        <v>3996</v>
      </c>
      <c r="G829" s="15">
        <v>0.79166666666666663</v>
      </c>
      <c r="H829" s="13" t="s">
        <v>25</v>
      </c>
      <c r="I829" s="16" t="s">
        <v>3453</v>
      </c>
      <c r="J829" s="16" t="s">
        <v>1550</v>
      </c>
      <c r="K829" s="16" t="s">
        <v>9</v>
      </c>
      <c r="L829" s="16" t="s">
        <v>1551</v>
      </c>
      <c r="M829" s="16" t="s">
        <v>1552</v>
      </c>
      <c r="N829" s="13" t="s">
        <v>1553</v>
      </c>
      <c r="O829" s="13" t="str">
        <f>"0477122511"</f>
        <v>0477122511</v>
      </c>
    </row>
    <row r="830" spans="1:15" s="8" customFormat="1" ht="39" hidden="1" customHeight="1">
      <c r="A830" s="21">
        <v>829</v>
      </c>
      <c r="B830" s="13" t="s">
        <v>2530</v>
      </c>
      <c r="C830" s="22">
        <v>1</v>
      </c>
      <c r="D830" s="14">
        <v>44848</v>
      </c>
      <c r="E830" s="15">
        <v>0.72916666666666663</v>
      </c>
      <c r="F830" s="19" t="s">
        <v>3996</v>
      </c>
      <c r="G830" s="15">
        <v>0.77083333333333337</v>
      </c>
      <c r="H830" s="13" t="s">
        <v>29</v>
      </c>
      <c r="I830" s="16" t="s">
        <v>3404</v>
      </c>
      <c r="J830" s="16" t="s">
        <v>2998</v>
      </c>
      <c r="K830" s="16" t="s">
        <v>2414</v>
      </c>
      <c r="L830" s="16" t="s">
        <v>2415</v>
      </c>
      <c r="M830" s="16" t="s">
        <v>2416</v>
      </c>
      <c r="N830" s="13" t="s">
        <v>932</v>
      </c>
      <c r="O830" s="13" t="str">
        <f>"0524815111"</f>
        <v>0524815111</v>
      </c>
    </row>
    <row r="831" spans="1:15" s="8" customFormat="1" ht="39" hidden="1" customHeight="1">
      <c r="A831" s="21">
        <v>830</v>
      </c>
      <c r="B831" s="13" t="s">
        <v>2702</v>
      </c>
      <c r="C831" s="22">
        <v>1</v>
      </c>
      <c r="D831" s="14">
        <v>44848</v>
      </c>
      <c r="E831" s="15">
        <v>0.72916666666666663</v>
      </c>
      <c r="F831" s="19" t="s">
        <v>3996</v>
      </c>
      <c r="G831" s="15">
        <v>0.77083333333333337</v>
      </c>
      <c r="H831" s="13" t="s">
        <v>282</v>
      </c>
      <c r="I831" s="16" t="s">
        <v>3459</v>
      </c>
      <c r="J831" s="16" t="s">
        <v>1337</v>
      </c>
      <c r="K831" s="16" t="s">
        <v>13</v>
      </c>
      <c r="L831" s="16" t="s">
        <v>407</v>
      </c>
      <c r="M831" s="16" t="s">
        <v>408</v>
      </c>
      <c r="N831" s="13" t="s">
        <v>409</v>
      </c>
      <c r="O831" s="13" t="str">
        <f>"0222931111"</f>
        <v>0222931111</v>
      </c>
    </row>
    <row r="832" spans="1:15" s="8" customFormat="1" ht="39" hidden="1" customHeight="1">
      <c r="A832" s="21">
        <v>831</v>
      </c>
      <c r="B832" s="13" t="s">
        <v>2703</v>
      </c>
      <c r="C832" s="22">
        <v>1</v>
      </c>
      <c r="D832" s="14">
        <v>44848</v>
      </c>
      <c r="E832" s="15">
        <v>0.72916666666666663</v>
      </c>
      <c r="F832" s="19" t="s">
        <v>3996</v>
      </c>
      <c r="G832" s="15">
        <v>0.77083333333333337</v>
      </c>
      <c r="H832" s="13" t="s">
        <v>38</v>
      </c>
      <c r="I832" s="16" t="s">
        <v>3460</v>
      </c>
      <c r="J832" s="16" t="s">
        <v>2704</v>
      </c>
      <c r="K832" s="16" t="s">
        <v>13</v>
      </c>
      <c r="L832" s="16" t="s">
        <v>2705</v>
      </c>
      <c r="M832" s="16" t="s">
        <v>2706</v>
      </c>
      <c r="N832" s="13" t="s">
        <v>2707</v>
      </c>
      <c r="O832" s="13" t="str">
        <f>"0792728555"</f>
        <v>0792728555</v>
      </c>
    </row>
    <row r="833" spans="1:15" s="8" customFormat="1" ht="39" hidden="1" customHeight="1">
      <c r="A833" s="21">
        <v>832</v>
      </c>
      <c r="B833" s="13" t="s">
        <v>2708</v>
      </c>
      <c r="C833" s="22">
        <v>1</v>
      </c>
      <c r="D833" s="14">
        <v>44848</v>
      </c>
      <c r="E833" s="15">
        <v>0.64583333333333337</v>
      </c>
      <c r="F833" s="19" t="s">
        <v>3996</v>
      </c>
      <c r="G833" s="15">
        <v>0.70833333333333337</v>
      </c>
      <c r="H833" s="13" t="s">
        <v>115</v>
      </c>
      <c r="I833" s="16" t="s">
        <v>3321</v>
      </c>
      <c r="J833" s="16" t="s">
        <v>1567</v>
      </c>
      <c r="K833" s="16" t="s">
        <v>9</v>
      </c>
      <c r="L833" s="16" t="s">
        <v>2709</v>
      </c>
      <c r="M833" s="16" t="s">
        <v>1116</v>
      </c>
      <c r="N833" s="13" t="s">
        <v>2475</v>
      </c>
      <c r="O833" s="13" t="str">
        <f>"0666453485"</f>
        <v>0666453485</v>
      </c>
    </row>
    <row r="834" spans="1:15" s="8" customFormat="1" ht="39" hidden="1" customHeight="1">
      <c r="A834" s="21">
        <v>833</v>
      </c>
      <c r="B834" s="13" t="s">
        <v>2701</v>
      </c>
      <c r="C834" s="22">
        <v>1</v>
      </c>
      <c r="D834" s="14">
        <v>44852</v>
      </c>
      <c r="E834" s="15">
        <v>0.72916666666666663</v>
      </c>
      <c r="F834" s="19" t="s">
        <v>3996</v>
      </c>
      <c r="G834" s="15">
        <v>0.77083333333333337</v>
      </c>
      <c r="H834" s="13" t="s">
        <v>115</v>
      </c>
      <c r="I834" s="16" t="s">
        <v>3449</v>
      </c>
      <c r="J834" s="16" t="s">
        <v>525</v>
      </c>
      <c r="K834" s="16" t="s">
        <v>9</v>
      </c>
      <c r="L834" s="16" t="s">
        <v>1603</v>
      </c>
      <c r="M834" s="16" t="s">
        <v>1604</v>
      </c>
      <c r="N834" s="13" t="s">
        <v>528</v>
      </c>
      <c r="O834" s="13" t="str">
        <f>"0726960571"</f>
        <v>0726960571</v>
      </c>
    </row>
    <row r="835" spans="1:15" s="8" customFormat="1" ht="39" hidden="1" customHeight="1">
      <c r="A835" s="21">
        <v>834</v>
      </c>
      <c r="B835" s="13" t="s">
        <v>2695</v>
      </c>
      <c r="C835" s="22">
        <v>1</v>
      </c>
      <c r="D835" s="14">
        <v>44853</v>
      </c>
      <c r="E835" s="15">
        <v>0.75</v>
      </c>
      <c r="F835" s="19" t="s">
        <v>3996</v>
      </c>
      <c r="G835" s="15">
        <v>0.79166666666666663</v>
      </c>
      <c r="H835" s="13" t="s">
        <v>34</v>
      </c>
      <c r="I835" s="16" t="s">
        <v>3344</v>
      </c>
      <c r="J835" s="16" t="s">
        <v>2696</v>
      </c>
      <c r="K835" s="16" t="s">
        <v>1472</v>
      </c>
      <c r="L835" s="16" t="s">
        <v>2697</v>
      </c>
      <c r="M835" s="16" t="s">
        <v>1763</v>
      </c>
      <c r="N835" s="13" t="s">
        <v>1764</v>
      </c>
      <c r="O835" s="13" t="str">
        <f>"0466253111"</f>
        <v>0466253111</v>
      </c>
    </row>
    <row r="836" spans="1:15" s="8" customFormat="1" ht="39" hidden="1" customHeight="1">
      <c r="A836" s="21">
        <v>835</v>
      </c>
      <c r="B836" s="13" t="s">
        <v>2692</v>
      </c>
      <c r="C836" s="22">
        <v>1</v>
      </c>
      <c r="D836" s="14">
        <v>44853</v>
      </c>
      <c r="E836" s="15">
        <v>0.77083333333333337</v>
      </c>
      <c r="F836" s="19" t="s">
        <v>3996</v>
      </c>
      <c r="G836" s="15">
        <v>0.8125</v>
      </c>
      <c r="H836" s="13" t="s">
        <v>5</v>
      </c>
      <c r="I836" s="16" t="s">
        <v>3278</v>
      </c>
      <c r="J836" s="16" t="s">
        <v>2693</v>
      </c>
      <c r="K836" s="16" t="s">
        <v>9</v>
      </c>
      <c r="L836" s="16" t="s">
        <v>2694</v>
      </c>
      <c r="M836" s="16" t="s">
        <v>1808</v>
      </c>
      <c r="N836" s="13" t="s">
        <v>1809</v>
      </c>
      <c r="O836" s="13" t="str">
        <f>"0958269236"</f>
        <v>0958269236</v>
      </c>
    </row>
    <row r="837" spans="1:15" s="8" customFormat="1" ht="39" hidden="1" customHeight="1">
      <c r="A837" s="21">
        <v>836</v>
      </c>
      <c r="B837" s="13" t="s">
        <v>2698</v>
      </c>
      <c r="C837" s="22">
        <v>1</v>
      </c>
      <c r="D837" s="14">
        <v>44853</v>
      </c>
      <c r="E837" s="15">
        <v>0.67708333333333337</v>
      </c>
      <c r="F837" s="19" t="s">
        <v>3996</v>
      </c>
      <c r="G837" s="15">
        <v>0.71875</v>
      </c>
      <c r="H837" s="13" t="s">
        <v>29</v>
      </c>
      <c r="I837" s="16" t="s">
        <v>3413</v>
      </c>
      <c r="J837" s="16" t="s">
        <v>2699</v>
      </c>
      <c r="K837" s="16" t="s">
        <v>9</v>
      </c>
      <c r="L837" s="16" t="s">
        <v>2700</v>
      </c>
      <c r="M837" s="16" t="s">
        <v>752</v>
      </c>
      <c r="N837" s="13" t="s">
        <v>753</v>
      </c>
      <c r="O837" s="13" t="str">
        <f>"0529511111"</f>
        <v>0529511111</v>
      </c>
    </row>
    <row r="838" spans="1:15" s="8" customFormat="1" ht="39" hidden="1" customHeight="1">
      <c r="A838" s="21">
        <v>837</v>
      </c>
      <c r="B838" s="13" t="s">
        <v>2529</v>
      </c>
      <c r="C838" s="22">
        <v>1</v>
      </c>
      <c r="D838" s="14">
        <v>44854</v>
      </c>
      <c r="E838" s="15">
        <v>0.72916666666666663</v>
      </c>
      <c r="F838" s="19" t="s">
        <v>3996</v>
      </c>
      <c r="G838" s="15">
        <v>0.77083333333333337</v>
      </c>
      <c r="H838" s="13" t="s">
        <v>67</v>
      </c>
      <c r="I838" s="16" t="s">
        <v>3362</v>
      </c>
      <c r="J838" s="16" t="s">
        <v>2410</v>
      </c>
      <c r="K838" s="16" t="s">
        <v>127</v>
      </c>
      <c r="L838" s="16" t="s">
        <v>2411</v>
      </c>
      <c r="M838" s="16" t="s">
        <v>2412</v>
      </c>
      <c r="N838" s="13" t="s">
        <v>2413</v>
      </c>
      <c r="O838" s="13" t="str">
        <f>"0423005111"</f>
        <v>0423005111</v>
      </c>
    </row>
    <row r="839" spans="1:15" s="8" customFormat="1" ht="39" hidden="1" customHeight="1">
      <c r="A839" s="21">
        <v>838</v>
      </c>
      <c r="B839" s="13" t="s">
        <v>2691</v>
      </c>
      <c r="C839" s="22">
        <v>1</v>
      </c>
      <c r="D839" s="14">
        <v>44854</v>
      </c>
      <c r="E839" s="15">
        <v>0.70833333333333337</v>
      </c>
      <c r="F839" s="19" t="s">
        <v>3996</v>
      </c>
      <c r="G839" s="15">
        <v>0.75</v>
      </c>
      <c r="H839" s="13" t="s">
        <v>115</v>
      </c>
      <c r="I839" s="16" t="s">
        <v>3389</v>
      </c>
      <c r="J839" s="16" t="s">
        <v>411</v>
      </c>
      <c r="K839" s="16" t="s">
        <v>9</v>
      </c>
      <c r="L839" s="16" t="s">
        <v>181</v>
      </c>
      <c r="M839" s="16" t="s">
        <v>412</v>
      </c>
      <c r="N839" s="13" t="s">
        <v>413</v>
      </c>
      <c r="O839" s="13" t="str">
        <f>"0666921201"</f>
        <v>0666921201</v>
      </c>
    </row>
    <row r="840" spans="1:15" s="8" customFormat="1" ht="39" hidden="1" customHeight="1">
      <c r="A840" s="21">
        <v>839</v>
      </c>
      <c r="B840" s="13" t="s">
        <v>2528</v>
      </c>
      <c r="C840" s="22">
        <v>1</v>
      </c>
      <c r="D840" s="14">
        <v>44855</v>
      </c>
      <c r="E840" s="15">
        <v>0.73958333333333337</v>
      </c>
      <c r="F840" s="19" t="s">
        <v>3996</v>
      </c>
      <c r="G840" s="15">
        <v>0.79166666666666663</v>
      </c>
      <c r="H840" s="13" t="s">
        <v>29</v>
      </c>
      <c r="I840" s="16" t="s">
        <v>3452</v>
      </c>
      <c r="J840" s="16" t="s">
        <v>1304</v>
      </c>
      <c r="K840" s="16" t="s">
        <v>9</v>
      </c>
      <c r="L840" s="16" t="s">
        <v>2408</v>
      </c>
      <c r="M840" s="16" t="s">
        <v>292</v>
      </c>
      <c r="N840" s="13" t="s">
        <v>2409</v>
      </c>
      <c r="O840" s="13" t="str">
        <f>"0586721211"</f>
        <v>0586721211</v>
      </c>
    </row>
    <row r="841" spans="1:15" s="8" customFormat="1" ht="39" hidden="1" customHeight="1">
      <c r="A841" s="21">
        <v>840</v>
      </c>
      <c r="B841" s="13" t="s">
        <v>2685</v>
      </c>
      <c r="C841" s="22">
        <v>1</v>
      </c>
      <c r="D841" s="14">
        <v>44855</v>
      </c>
      <c r="E841" s="15">
        <v>0.71875</v>
      </c>
      <c r="F841" s="19" t="s">
        <v>3996</v>
      </c>
      <c r="G841" s="15">
        <v>0.79166666666666663</v>
      </c>
      <c r="H841" s="13" t="s">
        <v>29</v>
      </c>
      <c r="I841" s="16" t="s">
        <v>3447</v>
      </c>
      <c r="J841" s="16" t="s">
        <v>61</v>
      </c>
      <c r="K841" s="16" t="s">
        <v>13</v>
      </c>
      <c r="L841" s="16" t="s">
        <v>2686</v>
      </c>
      <c r="M841" s="16" t="s">
        <v>2687</v>
      </c>
      <c r="N841" s="13" t="s">
        <v>2688</v>
      </c>
      <c r="O841" s="13" t="str">
        <f>"0526527711"</f>
        <v>0526527711</v>
      </c>
    </row>
    <row r="842" spans="1:15" s="8" customFormat="1" ht="39" hidden="1" customHeight="1">
      <c r="A842" s="21">
        <v>841</v>
      </c>
      <c r="B842" s="13" t="s">
        <v>2689</v>
      </c>
      <c r="C842" s="22">
        <v>1</v>
      </c>
      <c r="D842" s="14">
        <v>44855</v>
      </c>
      <c r="E842" s="15">
        <v>0.625</v>
      </c>
      <c r="F842" s="19" t="s">
        <v>3996</v>
      </c>
      <c r="G842" s="15">
        <v>0.67708333333333337</v>
      </c>
      <c r="H842" s="13" t="s">
        <v>34</v>
      </c>
      <c r="I842" s="16" t="s">
        <v>3420</v>
      </c>
      <c r="J842" s="16" t="s">
        <v>2459</v>
      </c>
      <c r="K842" s="16" t="s">
        <v>13</v>
      </c>
      <c r="L842" s="16" t="s">
        <v>2690</v>
      </c>
      <c r="M842" s="16" t="s">
        <v>1667</v>
      </c>
      <c r="N842" s="13" t="s">
        <v>1668</v>
      </c>
      <c r="O842" s="13" t="str">
        <f>"0458512621"</f>
        <v>0458512621</v>
      </c>
    </row>
    <row r="843" spans="1:15" ht="39" hidden="1" customHeight="1">
      <c r="A843" s="21">
        <v>842</v>
      </c>
      <c r="B843" s="13" t="s">
        <v>2677</v>
      </c>
      <c r="C843" s="22">
        <v>1</v>
      </c>
      <c r="D843" s="14">
        <v>44858</v>
      </c>
      <c r="E843" s="15">
        <v>0.75</v>
      </c>
      <c r="F843" s="19" t="s">
        <v>3996</v>
      </c>
      <c r="G843" s="15">
        <v>0.79166666666666663</v>
      </c>
      <c r="H843" s="13" t="s">
        <v>67</v>
      </c>
      <c r="I843" s="16" t="s">
        <v>3451</v>
      </c>
      <c r="J843" s="16" t="s">
        <v>2678</v>
      </c>
      <c r="K843" s="16" t="s">
        <v>6</v>
      </c>
      <c r="L843" s="16" t="s">
        <v>1207</v>
      </c>
      <c r="M843" s="16" t="s">
        <v>2679</v>
      </c>
      <c r="N843" s="13" t="s">
        <v>2680</v>
      </c>
      <c r="O843" s="13" t="str">
        <f>"0423235111"</f>
        <v>0423235111</v>
      </c>
    </row>
    <row r="844" spans="1:15" ht="39" hidden="1" customHeight="1">
      <c r="A844" s="21">
        <v>843</v>
      </c>
      <c r="B844" s="13" t="s">
        <v>2681</v>
      </c>
      <c r="C844" s="22">
        <v>1</v>
      </c>
      <c r="D844" s="14">
        <v>44858</v>
      </c>
      <c r="E844" s="15">
        <v>0.75</v>
      </c>
      <c r="F844" s="19" t="s">
        <v>3996</v>
      </c>
      <c r="G844" s="15">
        <v>0.79166666666666663</v>
      </c>
      <c r="H844" s="13" t="s">
        <v>67</v>
      </c>
      <c r="I844" s="16" t="s">
        <v>3419</v>
      </c>
      <c r="J844" s="16" t="s">
        <v>1426</v>
      </c>
      <c r="K844" s="16" t="s">
        <v>13</v>
      </c>
      <c r="L844" s="16" t="s">
        <v>2682</v>
      </c>
      <c r="M844" s="16" t="s">
        <v>2683</v>
      </c>
      <c r="N844" s="13" t="s">
        <v>1429</v>
      </c>
      <c r="O844" s="13" t="str">
        <f>"0353393798"</f>
        <v>0353393798</v>
      </c>
    </row>
    <row r="845" spans="1:15" ht="39" hidden="1" customHeight="1">
      <c r="A845" s="21">
        <v>844</v>
      </c>
      <c r="B845" s="13" t="s">
        <v>2684</v>
      </c>
      <c r="C845" s="22">
        <v>1</v>
      </c>
      <c r="D845" s="14">
        <v>44858</v>
      </c>
      <c r="E845" s="15">
        <v>0.70833333333333337</v>
      </c>
      <c r="F845" s="19" t="s">
        <v>3996</v>
      </c>
      <c r="G845" s="15">
        <v>0.75</v>
      </c>
      <c r="H845" s="13" t="s">
        <v>115</v>
      </c>
      <c r="I845" s="16" t="s">
        <v>3389</v>
      </c>
      <c r="J845" s="16" t="s">
        <v>411</v>
      </c>
      <c r="K845" s="16" t="s">
        <v>9</v>
      </c>
      <c r="L845" s="16" t="s">
        <v>181</v>
      </c>
      <c r="M845" s="16" t="s">
        <v>412</v>
      </c>
      <c r="N845" s="13" t="s">
        <v>413</v>
      </c>
      <c r="O845" s="13" t="str">
        <f>"0666921201"</f>
        <v>0666921201</v>
      </c>
    </row>
    <row r="846" spans="1:15" ht="39" hidden="1" customHeight="1">
      <c r="A846" s="21">
        <v>845</v>
      </c>
      <c r="B846" s="13" t="s">
        <v>2527</v>
      </c>
      <c r="C846" s="22">
        <v>1</v>
      </c>
      <c r="D846" s="14">
        <v>44859</v>
      </c>
      <c r="E846" s="15">
        <v>0.75</v>
      </c>
      <c r="F846" s="19" t="s">
        <v>3996</v>
      </c>
      <c r="G846" s="15">
        <v>0.79166666666666663</v>
      </c>
      <c r="H846" s="13" t="s">
        <v>25</v>
      </c>
      <c r="I846" s="16" t="s">
        <v>3294</v>
      </c>
      <c r="J846" s="16" t="s">
        <v>2312</v>
      </c>
      <c r="K846" s="16" t="s">
        <v>6</v>
      </c>
      <c r="L846" s="16" t="s">
        <v>172</v>
      </c>
      <c r="M846" s="16" t="s">
        <v>2313</v>
      </c>
      <c r="N846" s="13" t="s">
        <v>2314</v>
      </c>
      <c r="O846" s="13" t="str">
        <f>"0470922211"</f>
        <v>0470922211</v>
      </c>
    </row>
    <row r="847" spans="1:15" ht="39" hidden="1" customHeight="1">
      <c r="A847" s="21">
        <v>846</v>
      </c>
      <c r="B847" s="13" t="s">
        <v>2526</v>
      </c>
      <c r="C847" s="22">
        <v>1</v>
      </c>
      <c r="D847" s="14">
        <v>44859</v>
      </c>
      <c r="E847" s="15">
        <v>0.54166666666666663</v>
      </c>
      <c r="F847" s="19" t="s">
        <v>3996</v>
      </c>
      <c r="G847" s="15">
        <v>0.58333333333333337</v>
      </c>
      <c r="H847" s="13" t="s">
        <v>25</v>
      </c>
      <c r="I847" s="16" t="s">
        <v>3294</v>
      </c>
      <c r="J847" s="16" t="s">
        <v>2312</v>
      </c>
      <c r="K847" s="16" t="s">
        <v>6</v>
      </c>
      <c r="L847" s="16" t="s">
        <v>172</v>
      </c>
      <c r="M847" s="16" t="s">
        <v>2313</v>
      </c>
      <c r="N847" s="13" t="s">
        <v>2314</v>
      </c>
      <c r="O847" s="13" t="str">
        <f>"0470922211"</f>
        <v>0470922211</v>
      </c>
    </row>
    <row r="848" spans="1:15" ht="39" hidden="1" customHeight="1">
      <c r="A848" s="21">
        <v>847</v>
      </c>
      <c r="B848" s="13" t="s">
        <v>2997</v>
      </c>
      <c r="C848" s="22">
        <v>1</v>
      </c>
      <c r="D848" s="14">
        <v>44859</v>
      </c>
      <c r="E848" s="15">
        <v>0.70833333333333337</v>
      </c>
      <c r="F848" s="19" t="s">
        <v>3996</v>
      </c>
      <c r="G848" s="15">
        <v>0.75</v>
      </c>
      <c r="H848" s="13" t="s">
        <v>115</v>
      </c>
      <c r="I848" s="16" t="s">
        <v>3463</v>
      </c>
      <c r="J848" s="16" t="s">
        <v>2480</v>
      </c>
      <c r="K848" s="16" t="s">
        <v>13</v>
      </c>
      <c r="L848" s="16" t="s">
        <v>741</v>
      </c>
      <c r="M848" s="16" t="s">
        <v>2854</v>
      </c>
      <c r="N848" s="13" t="s">
        <v>1143</v>
      </c>
      <c r="O848" s="13" t="str">
        <f>"0661311049"</f>
        <v>0661311049</v>
      </c>
    </row>
    <row r="849" spans="1:15" ht="39" hidden="1" customHeight="1">
      <c r="A849" s="21">
        <v>848</v>
      </c>
      <c r="B849" s="13" t="s">
        <v>2996</v>
      </c>
      <c r="C849" s="22">
        <v>1</v>
      </c>
      <c r="D849" s="14">
        <v>44860</v>
      </c>
      <c r="E849" s="15">
        <v>0.5</v>
      </c>
      <c r="F849" s="19" t="s">
        <v>3996</v>
      </c>
      <c r="G849" s="15">
        <v>0.54166666666666663</v>
      </c>
      <c r="H849" s="13" t="s">
        <v>115</v>
      </c>
      <c r="I849" s="16" t="s">
        <v>3463</v>
      </c>
      <c r="J849" s="16" t="s">
        <v>2480</v>
      </c>
      <c r="K849" s="16" t="s">
        <v>13</v>
      </c>
      <c r="L849" s="16" t="s">
        <v>741</v>
      </c>
      <c r="M849" s="16" t="s">
        <v>2348</v>
      </c>
      <c r="N849" s="13" t="s">
        <v>1143</v>
      </c>
      <c r="O849" s="13" t="str">
        <f>"0661311049"</f>
        <v>0661311049</v>
      </c>
    </row>
    <row r="850" spans="1:15" ht="39" hidden="1" customHeight="1">
      <c r="A850" s="21">
        <v>849</v>
      </c>
      <c r="B850" s="13" t="s">
        <v>2672</v>
      </c>
      <c r="C850" s="22">
        <v>1</v>
      </c>
      <c r="D850" s="14">
        <v>44860</v>
      </c>
      <c r="E850" s="15">
        <v>0.58333333333333337</v>
      </c>
      <c r="F850" s="19" t="s">
        <v>3996</v>
      </c>
      <c r="G850" s="15">
        <v>0.64583333333333337</v>
      </c>
      <c r="H850" s="13" t="s">
        <v>67</v>
      </c>
      <c r="I850" s="16" t="s">
        <v>3400</v>
      </c>
      <c r="J850" s="16" t="s">
        <v>893</v>
      </c>
      <c r="K850" s="16" t="s">
        <v>9</v>
      </c>
      <c r="L850" s="16" t="s">
        <v>2673</v>
      </c>
      <c r="M850" s="16" t="s">
        <v>895</v>
      </c>
      <c r="N850" s="13" t="s">
        <v>896</v>
      </c>
      <c r="O850" s="13" t="str">
        <f>"0334110151"</f>
        <v>0334110151</v>
      </c>
    </row>
    <row r="851" spans="1:15" ht="39" hidden="1" customHeight="1">
      <c r="A851" s="21">
        <v>850</v>
      </c>
      <c r="B851" s="13" t="s">
        <v>2674</v>
      </c>
      <c r="C851" s="22">
        <v>1</v>
      </c>
      <c r="D851" s="14">
        <v>44860</v>
      </c>
      <c r="E851" s="15">
        <v>0.72916666666666663</v>
      </c>
      <c r="F851" s="19" t="s">
        <v>3996</v>
      </c>
      <c r="G851" s="15">
        <v>0.77083333333333337</v>
      </c>
      <c r="H851" s="13" t="s">
        <v>23</v>
      </c>
      <c r="I851" s="16" t="s">
        <v>3390</v>
      </c>
      <c r="J851" s="16" t="s">
        <v>1561</v>
      </c>
      <c r="K851" s="16" t="s">
        <v>9</v>
      </c>
      <c r="L851" s="16" t="s">
        <v>2675</v>
      </c>
      <c r="M851" s="16" t="s">
        <v>1563</v>
      </c>
      <c r="N851" s="13" t="s">
        <v>2676</v>
      </c>
      <c r="O851" s="13" t="str">
        <f>"0196137111"</f>
        <v>0196137111</v>
      </c>
    </row>
    <row r="852" spans="1:15" ht="39" hidden="1" customHeight="1">
      <c r="A852" s="21">
        <v>851</v>
      </c>
      <c r="B852" s="13" t="s">
        <v>2525</v>
      </c>
      <c r="C852" s="22">
        <v>1</v>
      </c>
      <c r="D852" s="14">
        <v>44861</v>
      </c>
      <c r="E852" s="15">
        <v>0.72916666666666663</v>
      </c>
      <c r="F852" s="19" t="s">
        <v>3996</v>
      </c>
      <c r="G852" s="15">
        <v>0.77083333333333337</v>
      </c>
      <c r="H852" s="13" t="s">
        <v>34</v>
      </c>
      <c r="I852" s="16" t="s">
        <v>3444</v>
      </c>
      <c r="J852" s="16" t="s">
        <v>2406</v>
      </c>
      <c r="K852" s="16" t="s">
        <v>9</v>
      </c>
      <c r="L852" s="16" t="s">
        <v>2407</v>
      </c>
      <c r="M852" s="16" t="s">
        <v>1823</v>
      </c>
      <c r="N852" s="13" t="s">
        <v>1417</v>
      </c>
      <c r="O852" s="13" t="str">
        <f>"0452535392"</f>
        <v>0452535392</v>
      </c>
    </row>
    <row r="853" spans="1:15" ht="39" hidden="1" customHeight="1">
      <c r="A853" s="21">
        <v>852</v>
      </c>
      <c r="B853" s="13" t="s">
        <v>2995</v>
      </c>
      <c r="C853" s="22">
        <v>1</v>
      </c>
      <c r="D853" s="14">
        <v>44861</v>
      </c>
      <c r="E853" s="15">
        <v>0.70833333333333337</v>
      </c>
      <c r="F853" s="19" t="s">
        <v>3996</v>
      </c>
      <c r="G853" s="15">
        <v>0.75</v>
      </c>
      <c r="H853" s="13" t="s">
        <v>115</v>
      </c>
      <c r="I853" s="16" t="s">
        <v>3463</v>
      </c>
      <c r="J853" s="16" t="s">
        <v>2480</v>
      </c>
      <c r="K853" s="16" t="s">
        <v>9</v>
      </c>
      <c r="L853" s="16" t="s">
        <v>741</v>
      </c>
      <c r="M853" s="16" t="s">
        <v>2348</v>
      </c>
      <c r="N853" s="13" t="s">
        <v>1143</v>
      </c>
      <c r="O853" s="13" t="str">
        <f>"0661311049"</f>
        <v>0661311049</v>
      </c>
    </row>
    <row r="854" spans="1:15" ht="39" hidden="1" customHeight="1">
      <c r="A854" s="21">
        <v>853</v>
      </c>
      <c r="B854" s="13" t="s">
        <v>2662</v>
      </c>
      <c r="C854" s="22">
        <v>1</v>
      </c>
      <c r="D854" s="14">
        <v>44861</v>
      </c>
      <c r="E854" s="15">
        <v>0.65625</v>
      </c>
      <c r="F854" s="19" t="s">
        <v>3996</v>
      </c>
      <c r="G854" s="15">
        <v>0.69791666666666663</v>
      </c>
      <c r="H854" s="13" t="s">
        <v>34</v>
      </c>
      <c r="I854" s="16" t="s">
        <v>3336</v>
      </c>
      <c r="J854" s="16" t="s">
        <v>2635</v>
      </c>
      <c r="K854" s="16" t="s">
        <v>9</v>
      </c>
      <c r="L854" s="16" t="s">
        <v>2663</v>
      </c>
      <c r="M854" s="16" t="s">
        <v>2637</v>
      </c>
      <c r="N854" s="13" t="s">
        <v>1740</v>
      </c>
      <c r="O854" s="13" t="str">
        <f>"0453164580"</f>
        <v>0453164580</v>
      </c>
    </row>
    <row r="855" spans="1:15" ht="39" hidden="1" customHeight="1">
      <c r="A855" s="21">
        <v>854</v>
      </c>
      <c r="B855" s="13" t="s">
        <v>2664</v>
      </c>
      <c r="C855" s="22">
        <v>1</v>
      </c>
      <c r="D855" s="14">
        <v>44861</v>
      </c>
      <c r="E855" s="15">
        <v>0.70833333333333337</v>
      </c>
      <c r="F855" s="19" t="s">
        <v>3996</v>
      </c>
      <c r="G855" s="15">
        <v>0.75</v>
      </c>
      <c r="H855" s="13" t="s">
        <v>115</v>
      </c>
      <c r="I855" s="16" t="s">
        <v>3479</v>
      </c>
      <c r="J855" s="16" t="s">
        <v>2665</v>
      </c>
      <c r="K855" s="16" t="s">
        <v>9</v>
      </c>
      <c r="L855" s="16" t="s">
        <v>2666</v>
      </c>
      <c r="M855" s="16" t="s">
        <v>2667</v>
      </c>
      <c r="N855" s="13" t="s">
        <v>2668</v>
      </c>
      <c r="O855" s="13" t="str">
        <f>"0666332801"</f>
        <v>0666332801</v>
      </c>
    </row>
    <row r="856" spans="1:15" ht="39" hidden="1" customHeight="1">
      <c r="A856" s="21">
        <v>855</v>
      </c>
      <c r="B856" s="13" t="s">
        <v>2669</v>
      </c>
      <c r="C856" s="22">
        <v>1</v>
      </c>
      <c r="D856" s="14">
        <v>44861</v>
      </c>
      <c r="E856" s="15">
        <v>0.75</v>
      </c>
      <c r="F856" s="19" t="s">
        <v>3996</v>
      </c>
      <c r="G856" s="15">
        <v>0.79166666666666663</v>
      </c>
      <c r="H856" s="13" t="s">
        <v>5</v>
      </c>
      <c r="I856" s="16" t="s">
        <v>3438</v>
      </c>
      <c r="J856" s="16" t="s">
        <v>2670</v>
      </c>
      <c r="K856" s="16" t="s">
        <v>6</v>
      </c>
      <c r="L856" s="16" t="s">
        <v>2671</v>
      </c>
      <c r="M856" s="16" t="s">
        <v>1179</v>
      </c>
      <c r="N856" s="13" t="s">
        <v>1184</v>
      </c>
      <c r="O856" s="13" t="str">
        <f>"0958223251"</f>
        <v>0958223251</v>
      </c>
    </row>
    <row r="857" spans="1:15" ht="39" hidden="1" customHeight="1">
      <c r="A857" s="21">
        <v>856</v>
      </c>
      <c r="B857" s="13" t="s">
        <v>2994</v>
      </c>
      <c r="C857" s="22">
        <v>1</v>
      </c>
      <c r="D857" s="14">
        <v>44862</v>
      </c>
      <c r="E857" s="15">
        <v>0.70833333333333337</v>
      </c>
      <c r="F857" s="19" t="s">
        <v>3996</v>
      </c>
      <c r="G857" s="15">
        <v>0.75</v>
      </c>
      <c r="H857" s="13" t="s">
        <v>115</v>
      </c>
      <c r="I857" s="16" t="s">
        <v>3463</v>
      </c>
      <c r="J857" s="16" t="s">
        <v>2480</v>
      </c>
      <c r="K857" s="16" t="s">
        <v>13</v>
      </c>
      <c r="L857" s="16" t="s">
        <v>741</v>
      </c>
      <c r="M857" s="16" t="s">
        <v>2348</v>
      </c>
      <c r="N857" s="13" t="s">
        <v>1143</v>
      </c>
      <c r="O857" s="13" t="str">
        <f>"0661311049"</f>
        <v>0661311049</v>
      </c>
    </row>
    <row r="858" spans="1:15" ht="39" hidden="1" customHeight="1">
      <c r="A858" s="21">
        <v>857</v>
      </c>
      <c r="B858" s="13" t="s">
        <v>2651</v>
      </c>
      <c r="C858" s="22">
        <v>1</v>
      </c>
      <c r="D858" s="14">
        <v>44862</v>
      </c>
      <c r="E858" s="15">
        <v>0.66666666666666663</v>
      </c>
      <c r="F858" s="19" t="s">
        <v>3996</v>
      </c>
      <c r="G858" s="15">
        <v>0.70833333333333337</v>
      </c>
      <c r="H858" s="13" t="s">
        <v>25</v>
      </c>
      <c r="I858" s="16" t="s">
        <v>3442</v>
      </c>
      <c r="J858" s="16" t="s">
        <v>2111</v>
      </c>
      <c r="K858" s="16" t="s">
        <v>429</v>
      </c>
      <c r="L858" s="16" t="s">
        <v>2652</v>
      </c>
      <c r="M858" s="16" t="s">
        <v>2653</v>
      </c>
      <c r="N858" s="13" t="s">
        <v>2654</v>
      </c>
      <c r="O858" s="13" t="str">
        <f>"0432515311"</f>
        <v>0432515311</v>
      </c>
    </row>
    <row r="859" spans="1:15" ht="39" hidden="1" customHeight="1">
      <c r="A859" s="21">
        <v>858</v>
      </c>
      <c r="B859" s="13" t="s">
        <v>2655</v>
      </c>
      <c r="C859" s="22">
        <v>1</v>
      </c>
      <c r="D859" s="14">
        <v>44862</v>
      </c>
      <c r="E859" s="15">
        <v>0.72916666666666663</v>
      </c>
      <c r="F859" s="19" t="s">
        <v>3996</v>
      </c>
      <c r="G859" s="15">
        <v>0.77083333333333337</v>
      </c>
      <c r="H859" s="13" t="s">
        <v>110</v>
      </c>
      <c r="I859" s="16" t="s">
        <v>3443</v>
      </c>
      <c r="J859" s="16" t="s">
        <v>2656</v>
      </c>
      <c r="K859" s="16" t="s">
        <v>13</v>
      </c>
      <c r="L859" s="16" t="s">
        <v>2657</v>
      </c>
      <c r="M859" s="16" t="s">
        <v>2658</v>
      </c>
      <c r="N859" s="13" t="s">
        <v>2659</v>
      </c>
      <c r="O859" s="13" t="str">
        <f>"0537215555"</f>
        <v>0537215555</v>
      </c>
    </row>
    <row r="860" spans="1:15" ht="39" hidden="1" customHeight="1">
      <c r="A860" s="21">
        <v>859</v>
      </c>
      <c r="B860" s="13" t="s">
        <v>2660</v>
      </c>
      <c r="C860" s="22">
        <v>1</v>
      </c>
      <c r="D860" s="14">
        <v>44862</v>
      </c>
      <c r="E860" s="15">
        <v>0.72916666666666663</v>
      </c>
      <c r="F860" s="19" t="s">
        <v>3996</v>
      </c>
      <c r="G860" s="15">
        <v>0.77083333333333337</v>
      </c>
      <c r="H860" s="13" t="s">
        <v>18</v>
      </c>
      <c r="I860" s="16" t="s">
        <v>3333</v>
      </c>
      <c r="J860" s="16" t="s">
        <v>19</v>
      </c>
      <c r="K860" s="16" t="s">
        <v>9</v>
      </c>
      <c r="L860" s="16" t="s">
        <v>2661</v>
      </c>
      <c r="M860" s="16" t="s">
        <v>21</v>
      </c>
      <c r="N860" s="13" t="s">
        <v>22</v>
      </c>
      <c r="O860" s="13" t="str">
        <f>"0742241252"</f>
        <v>0742241252</v>
      </c>
    </row>
    <row r="861" spans="1:15" ht="39" hidden="1" customHeight="1">
      <c r="A861" s="21">
        <v>860</v>
      </c>
      <c r="B861" s="13" t="s">
        <v>2642</v>
      </c>
      <c r="C861" s="22">
        <v>1</v>
      </c>
      <c r="D861" s="14">
        <v>44865</v>
      </c>
      <c r="E861" s="15">
        <v>0.70833333333333337</v>
      </c>
      <c r="F861" s="19" t="s">
        <v>3996</v>
      </c>
      <c r="G861" s="15">
        <v>0.76041666666666663</v>
      </c>
      <c r="H861" s="13" t="s">
        <v>324</v>
      </c>
      <c r="I861" s="16" t="s">
        <v>3441</v>
      </c>
      <c r="J861" s="16" t="s">
        <v>1082</v>
      </c>
      <c r="K861" s="16" t="s">
        <v>13</v>
      </c>
      <c r="L861" s="16" t="s">
        <v>2643</v>
      </c>
      <c r="M861" s="16" t="s">
        <v>2644</v>
      </c>
      <c r="N861" s="13" t="s">
        <v>2645</v>
      </c>
      <c r="O861" s="13" t="str">
        <f>"0985851864"</f>
        <v>0985851864</v>
      </c>
    </row>
    <row r="862" spans="1:15" ht="39" hidden="1" customHeight="1">
      <c r="A862" s="21">
        <v>861</v>
      </c>
      <c r="B862" s="13" t="s">
        <v>2646</v>
      </c>
      <c r="C862" s="22">
        <v>1</v>
      </c>
      <c r="D862" s="14">
        <v>44865</v>
      </c>
      <c r="E862" s="15">
        <v>0.67708333333333337</v>
      </c>
      <c r="F862" s="19" t="s">
        <v>3996</v>
      </c>
      <c r="G862" s="15">
        <v>0.71875</v>
      </c>
      <c r="H862" s="13" t="s">
        <v>29</v>
      </c>
      <c r="I862" s="16" t="s">
        <v>3413</v>
      </c>
      <c r="J862" s="16" t="s">
        <v>2647</v>
      </c>
      <c r="K862" s="16" t="s">
        <v>13</v>
      </c>
      <c r="L862" s="16" t="s">
        <v>2648</v>
      </c>
      <c r="M862" s="16" t="s">
        <v>2649</v>
      </c>
      <c r="N862" s="13" t="s">
        <v>2650</v>
      </c>
      <c r="O862" s="13" t="str">
        <f>"0529511111"</f>
        <v>0529511111</v>
      </c>
    </row>
    <row r="863" spans="1:15" ht="39" hidden="1" customHeight="1">
      <c r="A863" s="21">
        <v>862</v>
      </c>
      <c r="B863" s="13" t="s">
        <v>2990</v>
      </c>
      <c r="C863" s="22">
        <v>1</v>
      </c>
      <c r="D863" s="14">
        <v>44866</v>
      </c>
      <c r="E863" s="15">
        <v>0.72916666666666663</v>
      </c>
      <c r="F863" s="19" t="s">
        <v>3996</v>
      </c>
      <c r="G863" s="15">
        <v>0.79166666666666663</v>
      </c>
      <c r="H863" s="13" t="s">
        <v>8</v>
      </c>
      <c r="I863" s="16" t="s">
        <v>3475</v>
      </c>
      <c r="J863" s="16" t="s">
        <v>2991</v>
      </c>
      <c r="K863" s="16" t="s">
        <v>6</v>
      </c>
      <c r="L863" s="16" t="s">
        <v>2992</v>
      </c>
      <c r="M863" s="16" t="s">
        <v>2993</v>
      </c>
      <c r="N863" s="13" t="s">
        <v>1223</v>
      </c>
      <c r="O863" s="13" t="str">
        <f>"0270255022"</f>
        <v>0270255022</v>
      </c>
    </row>
    <row r="864" spans="1:15" ht="39" hidden="1" customHeight="1">
      <c r="A864" s="21">
        <v>863</v>
      </c>
      <c r="B864" s="13" t="s">
        <v>2235</v>
      </c>
      <c r="C864" s="22">
        <v>1</v>
      </c>
      <c r="D864" s="14">
        <v>44869</v>
      </c>
      <c r="E864" s="15">
        <v>0.70833333333333337</v>
      </c>
      <c r="F864" s="19" t="s">
        <v>3996</v>
      </c>
      <c r="G864" s="15">
        <v>0.75</v>
      </c>
      <c r="H864" s="13" t="s">
        <v>29</v>
      </c>
      <c r="I864" s="16" t="s">
        <v>3439</v>
      </c>
      <c r="J864" s="16" t="s">
        <v>2236</v>
      </c>
      <c r="K864" s="16" t="s">
        <v>9</v>
      </c>
      <c r="L864" s="16" t="s">
        <v>109</v>
      </c>
      <c r="M864" s="16" t="s">
        <v>2237</v>
      </c>
      <c r="N864" s="13" t="s">
        <v>2238</v>
      </c>
      <c r="O864" s="13" t="str">
        <f>"0524440050"</f>
        <v>0524440050</v>
      </c>
    </row>
    <row r="865" spans="1:15" ht="39" hidden="1" customHeight="1">
      <c r="A865" s="21">
        <v>864</v>
      </c>
      <c r="B865" s="13" t="s">
        <v>2641</v>
      </c>
      <c r="C865" s="22">
        <v>1</v>
      </c>
      <c r="D865" s="14">
        <v>44869</v>
      </c>
      <c r="E865" s="15">
        <v>0.70833333333333337</v>
      </c>
      <c r="F865" s="19" t="s">
        <v>3996</v>
      </c>
      <c r="G865" s="15">
        <v>0.75</v>
      </c>
      <c r="H865" s="13" t="s">
        <v>115</v>
      </c>
      <c r="I865" s="16" t="s">
        <v>3389</v>
      </c>
      <c r="J865" s="16" t="s">
        <v>411</v>
      </c>
      <c r="K865" s="16" t="s">
        <v>9</v>
      </c>
      <c r="L865" s="16" t="s">
        <v>1663</v>
      </c>
      <c r="M865" s="16" t="s">
        <v>412</v>
      </c>
      <c r="N865" s="13" t="s">
        <v>413</v>
      </c>
      <c r="O865" s="13" t="str">
        <f>"0666921201"</f>
        <v>0666921201</v>
      </c>
    </row>
    <row r="866" spans="1:15" ht="39" hidden="1" customHeight="1">
      <c r="A866" s="21">
        <v>865</v>
      </c>
      <c r="B866" s="13" t="s">
        <v>2632</v>
      </c>
      <c r="C866" s="22">
        <v>1</v>
      </c>
      <c r="D866" s="14">
        <v>44872</v>
      </c>
      <c r="E866" s="15">
        <v>0.75</v>
      </c>
      <c r="F866" s="19" t="s">
        <v>3996</v>
      </c>
      <c r="G866" s="15">
        <v>0.79166666666666663</v>
      </c>
      <c r="H866" s="13" t="s">
        <v>484</v>
      </c>
      <c r="I866" s="16" t="s">
        <v>3330</v>
      </c>
      <c r="J866" s="16" t="s">
        <v>1379</v>
      </c>
      <c r="K866" s="16" t="s">
        <v>9</v>
      </c>
      <c r="L866" s="16" t="s">
        <v>2633</v>
      </c>
      <c r="M866" s="16" t="s">
        <v>1381</v>
      </c>
      <c r="N866" s="13" t="s">
        <v>1382</v>
      </c>
      <c r="O866" s="13" t="str">
        <f>"0944531061"</f>
        <v>0944531061</v>
      </c>
    </row>
    <row r="867" spans="1:15" ht="39" hidden="1" customHeight="1">
      <c r="A867" s="21">
        <v>866</v>
      </c>
      <c r="B867" s="13" t="s">
        <v>2634</v>
      </c>
      <c r="C867" s="22">
        <v>1</v>
      </c>
      <c r="D867" s="14">
        <v>44872</v>
      </c>
      <c r="E867" s="15">
        <v>0.65625</v>
      </c>
      <c r="F867" s="19" t="s">
        <v>3996</v>
      </c>
      <c r="G867" s="15">
        <v>0.69791666666666663</v>
      </c>
      <c r="H867" s="13" t="s">
        <v>34</v>
      </c>
      <c r="I867" s="16" t="s">
        <v>3336</v>
      </c>
      <c r="J867" s="16" t="s">
        <v>2635</v>
      </c>
      <c r="K867" s="16" t="s">
        <v>9</v>
      </c>
      <c r="L867" s="16" t="s">
        <v>2636</v>
      </c>
      <c r="M867" s="16" t="s">
        <v>2637</v>
      </c>
      <c r="N867" s="13" t="s">
        <v>1740</v>
      </c>
      <c r="O867" s="13" t="str">
        <f>"0453164580"</f>
        <v>0453164580</v>
      </c>
    </row>
    <row r="868" spans="1:15" ht="39" hidden="1" customHeight="1">
      <c r="A868" s="21">
        <v>867</v>
      </c>
      <c r="B868" s="13" t="s">
        <v>2638</v>
      </c>
      <c r="C868" s="22">
        <v>1</v>
      </c>
      <c r="D868" s="14">
        <v>44872</v>
      </c>
      <c r="E868" s="15">
        <v>0.72916666666666663</v>
      </c>
      <c r="F868" s="19" t="s">
        <v>3996</v>
      </c>
      <c r="G868" s="15">
        <v>0.77083333333333337</v>
      </c>
      <c r="H868" s="13" t="s">
        <v>484</v>
      </c>
      <c r="I868" s="16" t="s">
        <v>3378</v>
      </c>
      <c r="J868" s="16" t="s">
        <v>2639</v>
      </c>
      <c r="K868" s="16" t="s">
        <v>9</v>
      </c>
      <c r="L868" s="16" t="s">
        <v>2218</v>
      </c>
      <c r="M868" s="16" t="s">
        <v>1318</v>
      </c>
      <c r="N868" s="13" t="s">
        <v>2640</v>
      </c>
      <c r="O868" s="13" t="str">
        <f>"0948298904"</f>
        <v>0948298904</v>
      </c>
    </row>
    <row r="869" spans="1:15" ht="39" hidden="1" customHeight="1">
      <c r="A869" s="21">
        <v>868</v>
      </c>
      <c r="B869" s="13" t="s">
        <v>2988</v>
      </c>
      <c r="C869" s="22">
        <v>1</v>
      </c>
      <c r="D869" s="14">
        <v>44872</v>
      </c>
      <c r="E869" s="15">
        <v>0.72916666666666663</v>
      </c>
      <c r="F869" s="19" t="s">
        <v>3996</v>
      </c>
      <c r="G869" s="15">
        <v>0.77083333333333337</v>
      </c>
      <c r="H869" s="13" t="s">
        <v>67</v>
      </c>
      <c r="I869" s="16" t="s">
        <v>3419</v>
      </c>
      <c r="J869" s="16" t="s">
        <v>1426</v>
      </c>
      <c r="K869" s="16" t="s">
        <v>6</v>
      </c>
      <c r="L869" s="16" t="s">
        <v>2989</v>
      </c>
      <c r="M869" s="16" t="s">
        <v>1428</v>
      </c>
      <c r="N869" s="13" t="s">
        <v>1429</v>
      </c>
      <c r="O869" s="13" t="str">
        <f>"0353393798"</f>
        <v>0353393798</v>
      </c>
    </row>
    <row r="870" spans="1:15" ht="39" hidden="1" customHeight="1">
      <c r="A870" s="21">
        <v>869</v>
      </c>
      <c r="B870" s="13" t="s">
        <v>2524</v>
      </c>
      <c r="C870" s="22">
        <v>1</v>
      </c>
      <c r="D870" s="14">
        <v>44873</v>
      </c>
      <c r="E870" s="15">
        <v>0.72916666666666663</v>
      </c>
      <c r="F870" s="19" t="s">
        <v>3996</v>
      </c>
      <c r="G870" s="15">
        <v>0.77083333333333337</v>
      </c>
      <c r="H870" s="13" t="s">
        <v>25</v>
      </c>
      <c r="I870" s="16" t="s">
        <v>3309</v>
      </c>
      <c r="J870" s="16" t="s">
        <v>473</v>
      </c>
      <c r="K870" s="16" t="s">
        <v>6</v>
      </c>
      <c r="L870" s="16" t="s">
        <v>2405</v>
      </c>
      <c r="M870" s="16" t="s">
        <v>475</v>
      </c>
      <c r="N870" s="13" t="s">
        <v>476</v>
      </c>
      <c r="O870" s="13" t="str">
        <f>"0479638111"</f>
        <v>0479638111</v>
      </c>
    </row>
    <row r="871" spans="1:15" ht="39" hidden="1" customHeight="1">
      <c r="A871" s="21">
        <v>870</v>
      </c>
      <c r="B871" s="13" t="s">
        <v>2986</v>
      </c>
      <c r="C871" s="22">
        <v>1</v>
      </c>
      <c r="D871" s="14">
        <v>44873</v>
      </c>
      <c r="E871" s="15">
        <v>0.72916666666666663</v>
      </c>
      <c r="F871" s="19" t="s">
        <v>3996</v>
      </c>
      <c r="G871" s="15">
        <v>0.77083333333333337</v>
      </c>
      <c r="H871" s="13" t="s">
        <v>67</v>
      </c>
      <c r="I871" s="16" t="s">
        <v>3454</v>
      </c>
      <c r="J871" s="16" t="s">
        <v>1595</v>
      </c>
      <c r="K871" s="16" t="s">
        <v>6</v>
      </c>
      <c r="L871" s="16" t="s">
        <v>2987</v>
      </c>
      <c r="M871" s="16" t="s">
        <v>1597</v>
      </c>
      <c r="N871" s="13" t="s">
        <v>1598</v>
      </c>
      <c r="O871" s="13" t="str">
        <f>"0339644019"</f>
        <v>0339644019</v>
      </c>
    </row>
    <row r="872" spans="1:15" ht="39" hidden="1" customHeight="1">
      <c r="A872" s="21">
        <v>871</v>
      </c>
      <c r="B872" s="13" t="s">
        <v>2627</v>
      </c>
      <c r="C872" s="22">
        <v>1</v>
      </c>
      <c r="D872" s="14">
        <v>44874</v>
      </c>
      <c r="E872" s="15">
        <v>0.6875</v>
      </c>
      <c r="F872" s="19" t="s">
        <v>3996</v>
      </c>
      <c r="G872" s="15">
        <v>0.72916666666666663</v>
      </c>
      <c r="H872" s="13" t="s">
        <v>95</v>
      </c>
      <c r="I872" s="16" t="s">
        <v>3331</v>
      </c>
      <c r="J872" s="16" t="s">
        <v>2628</v>
      </c>
      <c r="K872" s="16" t="s">
        <v>9</v>
      </c>
      <c r="L872" s="16" t="s">
        <v>9</v>
      </c>
      <c r="M872" s="16" t="s">
        <v>2629</v>
      </c>
      <c r="N872" s="13" t="s">
        <v>1544</v>
      </c>
      <c r="O872" s="13" t="str">
        <f>"0752315171"</f>
        <v>0752315171</v>
      </c>
    </row>
    <row r="873" spans="1:15" ht="39" hidden="1" customHeight="1">
      <c r="A873" s="21">
        <v>872</v>
      </c>
      <c r="B873" s="13" t="s">
        <v>2630</v>
      </c>
      <c r="C873" s="22">
        <v>1</v>
      </c>
      <c r="D873" s="14">
        <v>44874</v>
      </c>
      <c r="E873" s="15">
        <v>0.72916666666666663</v>
      </c>
      <c r="F873" s="19" t="s">
        <v>3996</v>
      </c>
      <c r="G873" s="15">
        <v>0.77083333333333337</v>
      </c>
      <c r="H873" s="13" t="s">
        <v>159</v>
      </c>
      <c r="I873" s="16" t="s">
        <v>3423</v>
      </c>
      <c r="J873" s="16" t="s">
        <v>2631</v>
      </c>
      <c r="K873" s="16" t="s">
        <v>9</v>
      </c>
      <c r="L873" s="16" t="s">
        <v>1402</v>
      </c>
      <c r="M873" s="16" t="s">
        <v>659</v>
      </c>
      <c r="N873" s="13" t="s">
        <v>660</v>
      </c>
      <c r="O873" s="13" t="str">
        <f>"0257773200"</f>
        <v>0257773200</v>
      </c>
    </row>
    <row r="874" spans="1:15" ht="39" hidden="1" customHeight="1">
      <c r="A874" s="21">
        <v>873</v>
      </c>
      <c r="B874" s="13" t="s">
        <v>2620</v>
      </c>
      <c r="C874" s="22">
        <v>1</v>
      </c>
      <c r="D874" s="14">
        <v>44875</v>
      </c>
      <c r="E874" s="15">
        <v>0.72916666666666663</v>
      </c>
      <c r="F874" s="19" t="s">
        <v>3996</v>
      </c>
      <c r="G874" s="15">
        <v>0.77083333333333337</v>
      </c>
      <c r="H874" s="13" t="s">
        <v>133</v>
      </c>
      <c r="I874" s="16" t="s">
        <v>3380</v>
      </c>
      <c r="J874" s="16" t="s">
        <v>611</v>
      </c>
      <c r="K874" s="16" t="s">
        <v>6</v>
      </c>
      <c r="L874" s="16" t="s">
        <v>2621</v>
      </c>
      <c r="M874" s="16" t="s">
        <v>612</v>
      </c>
      <c r="N874" s="13" t="s">
        <v>136</v>
      </c>
      <c r="O874" s="13" t="str">
        <f>"0836832881"</f>
        <v>0836832881</v>
      </c>
    </row>
    <row r="875" spans="1:15" ht="39" hidden="1" customHeight="1">
      <c r="A875" s="21">
        <v>874</v>
      </c>
      <c r="B875" s="13" t="s">
        <v>2623</v>
      </c>
      <c r="C875" s="22">
        <v>1</v>
      </c>
      <c r="D875" s="14">
        <v>44875</v>
      </c>
      <c r="E875" s="15">
        <v>0.20833333333333334</v>
      </c>
      <c r="F875" s="19" t="s">
        <v>3996</v>
      </c>
      <c r="G875" s="15">
        <v>0.26041666666666669</v>
      </c>
      <c r="H875" s="13" t="s">
        <v>112</v>
      </c>
      <c r="I875" s="16" t="s">
        <v>3359</v>
      </c>
      <c r="J875" s="16" t="s">
        <v>2624</v>
      </c>
      <c r="K875" s="16" t="s">
        <v>9</v>
      </c>
      <c r="L875" s="16" t="s">
        <v>1834</v>
      </c>
      <c r="M875" s="16" t="s">
        <v>2625</v>
      </c>
      <c r="N875" s="13" t="s">
        <v>2626</v>
      </c>
      <c r="O875" s="13" t="str">
        <f>"0298533516"</f>
        <v>0298533516</v>
      </c>
    </row>
    <row r="876" spans="1:15" ht="39" hidden="1" customHeight="1">
      <c r="A876" s="21">
        <v>875</v>
      </c>
      <c r="B876" s="13" t="s">
        <v>2622</v>
      </c>
      <c r="C876" s="22">
        <v>1</v>
      </c>
      <c r="D876" s="14">
        <v>44875</v>
      </c>
      <c r="E876" s="15">
        <v>0.73958333333333337</v>
      </c>
      <c r="F876" s="19" t="s">
        <v>3996</v>
      </c>
      <c r="G876" s="15">
        <v>0.79166666666666663</v>
      </c>
      <c r="H876" s="13" t="s">
        <v>137</v>
      </c>
      <c r="I876" s="16" t="s">
        <v>3292</v>
      </c>
      <c r="J876" s="16" t="s">
        <v>138</v>
      </c>
      <c r="K876" s="16" t="s">
        <v>9</v>
      </c>
      <c r="L876" s="16" t="s">
        <v>415</v>
      </c>
      <c r="M876" s="16" t="s">
        <v>1105</v>
      </c>
      <c r="N876" s="13" t="s">
        <v>141</v>
      </c>
      <c r="O876" s="13" t="str">
        <f>"0868218111"</f>
        <v>0868218111</v>
      </c>
    </row>
    <row r="877" spans="1:15" ht="39" hidden="1" customHeight="1">
      <c r="A877" s="21">
        <v>876</v>
      </c>
      <c r="B877" s="13" t="s">
        <v>2981</v>
      </c>
      <c r="C877" s="22">
        <v>1</v>
      </c>
      <c r="D877" s="14">
        <v>44875</v>
      </c>
      <c r="E877" s="15">
        <v>0.72916666666666663</v>
      </c>
      <c r="F877" s="19" t="s">
        <v>3996</v>
      </c>
      <c r="G877" s="15">
        <v>0.77083333333333337</v>
      </c>
      <c r="H877" s="13" t="s">
        <v>115</v>
      </c>
      <c r="I877" s="16" t="s">
        <v>3327</v>
      </c>
      <c r="J877" s="16" t="s">
        <v>2982</v>
      </c>
      <c r="K877" s="16" t="s">
        <v>9</v>
      </c>
      <c r="L877" s="16" t="s">
        <v>2983</v>
      </c>
      <c r="M877" s="16" t="s">
        <v>1421</v>
      </c>
      <c r="N877" s="13" t="s">
        <v>1422</v>
      </c>
      <c r="O877" s="13" t="str">
        <f>"0722342001"</f>
        <v>0722342001</v>
      </c>
    </row>
    <row r="878" spans="1:15" ht="39" hidden="1" customHeight="1">
      <c r="A878" s="21">
        <v>877</v>
      </c>
      <c r="B878" s="13" t="s">
        <v>2984</v>
      </c>
      <c r="C878" s="22">
        <v>1</v>
      </c>
      <c r="D878" s="14">
        <v>44875</v>
      </c>
      <c r="E878" s="15">
        <v>0.70833333333333337</v>
      </c>
      <c r="F878" s="19" t="s">
        <v>3996</v>
      </c>
      <c r="G878" s="15">
        <v>0.75</v>
      </c>
      <c r="H878" s="13" t="s">
        <v>67</v>
      </c>
      <c r="I878" s="16" t="s">
        <v>3346</v>
      </c>
      <c r="J878" s="16" t="s">
        <v>2843</v>
      </c>
      <c r="K878" s="16" t="s">
        <v>6</v>
      </c>
      <c r="L878" s="16" t="s">
        <v>803</v>
      </c>
      <c r="M878" s="16" t="s">
        <v>2985</v>
      </c>
      <c r="N878" s="13" t="s">
        <v>2846</v>
      </c>
      <c r="O878" s="13" t="str">
        <f>"0336336151"</f>
        <v>0336336151</v>
      </c>
    </row>
    <row r="879" spans="1:15" ht="39" hidden="1" customHeight="1">
      <c r="A879" s="21">
        <v>878</v>
      </c>
      <c r="B879" s="13" t="s">
        <v>3001</v>
      </c>
      <c r="C879" s="22">
        <v>1</v>
      </c>
      <c r="D879" s="14">
        <v>44876</v>
      </c>
      <c r="E879" s="15">
        <v>0.73958333333333337</v>
      </c>
      <c r="F879" s="19" t="s">
        <v>3996</v>
      </c>
      <c r="G879" s="15">
        <v>0.78125</v>
      </c>
      <c r="H879" s="13" t="s">
        <v>484</v>
      </c>
      <c r="I879" s="16" t="s">
        <v>3436</v>
      </c>
      <c r="J879" s="16" t="s">
        <v>2202</v>
      </c>
      <c r="K879" s="16" t="s">
        <v>13</v>
      </c>
      <c r="L879" s="16" t="s">
        <v>2206</v>
      </c>
      <c r="M879" s="16" t="s">
        <v>2204</v>
      </c>
      <c r="N879" s="13" t="s">
        <v>1241</v>
      </c>
      <c r="O879" s="13" t="str">
        <f>"0928520700"</f>
        <v>0928520700</v>
      </c>
    </row>
    <row r="880" spans="1:15" ht="39" hidden="1" customHeight="1">
      <c r="A880" s="21">
        <v>879</v>
      </c>
      <c r="B880" s="13" t="s">
        <v>2617</v>
      </c>
      <c r="C880" s="22">
        <v>1</v>
      </c>
      <c r="D880" s="14">
        <v>44876</v>
      </c>
      <c r="E880" s="15">
        <v>0.75</v>
      </c>
      <c r="F880" s="19" t="s">
        <v>3996</v>
      </c>
      <c r="G880" s="15">
        <v>0.79166666666666663</v>
      </c>
      <c r="H880" s="13" t="s">
        <v>11</v>
      </c>
      <c r="I880" s="16" t="s">
        <v>3364</v>
      </c>
      <c r="J880" s="16" t="s">
        <v>2618</v>
      </c>
      <c r="K880" s="16" t="s">
        <v>6</v>
      </c>
      <c r="L880" s="16" t="s">
        <v>2619</v>
      </c>
      <c r="M880" s="16" t="s">
        <v>2182</v>
      </c>
      <c r="N880" s="13" t="s">
        <v>2183</v>
      </c>
      <c r="O880" s="13" t="str">
        <f>"0285587576"</f>
        <v>0285587576</v>
      </c>
    </row>
    <row r="881" spans="1:15" ht="39" hidden="1" customHeight="1">
      <c r="A881" s="21">
        <v>880</v>
      </c>
      <c r="B881" s="13" t="s">
        <v>2977</v>
      </c>
      <c r="C881" s="22">
        <v>1</v>
      </c>
      <c r="D881" s="14">
        <v>44876</v>
      </c>
      <c r="E881" s="15">
        <v>0.66666666666666663</v>
      </c>
      <c r="F881" s="19" t="s">
        <v>3996</v>
      </c>
      <c r="G881" s="15">
        <v>0.70833333333333337</v>
      </c>
      <c r="H881" s="13" t="s">
        <v>34</v>
      </c>
      <c r="I881" s="16" t="s">
        <v>3288</v>
      </c>
      <c r="J881" s="16" t="s">
        <v>2338</v>
      </c>
      <c r="K881" s="16" t="s">
        <v>9</v>
      </c>
      <c r="L881" s="16" t="s">
        <v>259</v>
      </c>
      <c r="M881" s="16" t="s">
        <v>2339</v>
      </c>
      <c r="N881" s="13" t="s">
        <v>2340</v>
      </c>
      <c r="O881" s="13" t="str">
        <f>"0448443508"</f>
        <v>0448443508</v>
      </c>
    </row>
    <row r="882" spans="1:15" ht="39" hidden="1" customHeight="1">
      <c r="A882" s="21">
        <v>881</v>
      </c>
      <c r="B882" s="13" t="s">
        <v>2978</v>
      </c>
      <c r="C882" s="22">
        <v>1</v>
      </c>
      <c r="D882" s="14">
        <v>44876</v>
      </c>
      <c r="E882" s="15">
        <v>0.64583333333333337</v>
      </c>
      <c r="F882" s="19" t="s">
        <v>3996</v>
      </c>
      <c r="G882" s="15">
        <v>0.70833333333333337</v>
      </c>
      <c r="H882" s="13" t="s">
        <v>115</v>
      </c>
      <c r="I882" s="16" t="s">
        <v>3321</v>
      </c>
      <c r="J882" s="16" t="s">
        <v>1567</v>
      </c>
      <c r="K882" s="16" t="s">
        <v>9</v>
      </c>
      <c r="L882" s="16" t="s">
        <v>2979</v>
      </c>
      <c r="M882" s="16" t="s">
        <v>1116</v>
      </c>
      <c r="N882" s="13" t="s">
        <v>2475</v>
      </c>
      <c r="O882" s="13" t="str">
        <f>"0666453485"</f>
        <v>0666453485</v>
      </c>
    </row>
    <row r="883" spans="1:15" ht="39" hidden="1" customHeight="1">
      <c r="A883" s="21">
        <v>882</v>
      </c>
      <c r="B883" s="13" t="s">
        <v>2980</v>
      </c>
      <c r="C883" s="22">
        <v>1</v>
      </c>
      <c r="D883" s="14">
        <v>44876</v>
      </c>
      <c r="E883" s="15">
        <v>0.72916666666666663</v>
      </c>
      <c r="F883" s="19" t="s">
        <v>3996</v>
      </c>
      <c r="G883" s="15">
        <v>0.77083333333333337</v>
      </c>
      <c r="H883" s="13" t="s">
        <v>115</v>
      </c>
      <c r="I883" s="16" t="s">
        <v>3345</v>
      </c>
      <c r="J883" s="16" t="s">
        <v>1546</v>
      </c>
      <c r="K883" s="16" t="s">
        <v>9</v>
      </c>
      <c r="L883" s="16" t="s">
        <v>2018</v>
      </c>
      <c r="M883" s="16" t="s">
        <v>2756</v>
      </c>
      <c r="N883" s="13" t="s">
        <v>1548</v>
      </c>
      <c r="O883" s="13" t="str">
        <f>"0669293604"</f>
        <v>0669293604</v>
      </c>
    </row>
    <row r="884" spans="1:15" ht="39" hidden="1" customHeight="1">
      <c r="A884" s="21">
        <v>883</v>
      </c>
      <c r="B884" s="13" t="s">
        <v>2975</v>
      </c>
      <c r="C884" s="22">
        <v>2</v>
      </c>
      <c r="D884" s="14">
        <v>44877</v>
      </c>
      <c r="E884" s="15">
        <v>0.375</v>
      </c>
      <c r="F884" s="19" t="s">
        <v>3996</v>
      </c>
      <c r="G884" s="15">
        <v>0.5</v>
      </c>
      <c r="H884" s="13" t="s">
        <v>117</v>
      </c>
      <c r="I884" s="16" t="s">
        <v>3424</v>
      </c>
      <c r="J884" s="16" t="s">
        <v>1619</v>
      </c>
      <c r="K884" s="16" t="s">
        <v>9</v>
      </c>
      <c r="L884" s="16" t="s">
        <v>2976</v>
      </c>
      <c r="M884" s="16" t="s">
        <v>1259</v>
      </c>
      <c r="N884" s="13" t="s">
        <v>1260</v>
      </c>
      <c r="O884" s="13" t="str">
        <f>"0166228111"</f>
        <v>0166228111</v>
      </c>
    </row>
    <row r="885" spans="1:15" ht="39" hidden="1" customHeight="1">
      <c r="A885" s="21">
        <v>884</v>
      </c>
      <c r="B885" s="13" t="s">
        <v>2974</v>
      </c>
      <c r="C885" s="22">
        <v>1</v>
      </c>
      <c r="D885" s="14">
        <v>44879</v>
      </c>
      <c r="E885" s="15">
        <v>0.72916666666666663</v>
      </c>
      <c r="F885" s="19" t="s">
        <v>3996</v>
      </c>
      <c r="G885" s="15">
        <v>0.77083333333333337</v>
      </c>
      <c r="H885" s="13" t="s">
        <v>102</v>
      </c>
      <c r="I885" s="16" t="s">
        <v>3347</v>
      </c>
      <c r="J885" s="16" t="s">
        <v>1796</v>
      </c>
      <c r="K885" s="16" t="s">
        <v>9</v>
      </c>
      <c r="L885" s="16" t="s">
        <v>109</v>
      </c>
      <c r="M885" s="16" t="s">
        <v>1797</v>
      </c>
      <c r="N885" s="13" t="s">
        <v>1798</v>
      </c>
      <c r="O885" s="13" t="str">
        <f>"0488734236"</f>
        <v>0488734236</v>
      </c>
    </row>
    <row r="886" spans="1:15" ht="39" hidden="1" customHeight="1">
      <c r="A886" s="21">
        <v>885</v>
      </c>
      <c r="B886" s="13" t="s">
        <v>2231</v>
      </c>
      <c r="C886" s="22">
        <v>1</v>
      </c>
      <c r="D886" s="14">
        <v>44880</v>
      </c>
      <c r="E886" s="15">
        <v>0.72916666666666663</v>
      </c>
      <c r="F886" s="19" t="s">
        <v>3996</v>
      </c>
      <c r="G886" s="15">
        <v>0.77083333333333337</v>
      </c>
      <c r="H886" s="13" t="s">
        <v>67</v>
      </c>
      <c r="I886" s="16" t="s">
        <v>3437</v>
      </c>
      <c r="J886" s="16" t="s">
        <v>2232</v>
      </c>
      <c r="K886" s="16" t="s">
        <v>13</v>
      </c>
      <c r="L886" s="16" t="s">
        <v>741</v>
      </c>
      <c r="M886" s="16" t="s">
        <v>2233</v>
      </c>
      <c r="N886" s="13" t="s">
        <v>2234</v>
      </c>
      <c r="O886" s="13" t="str">
        <f>"0334160181"</f>
        <v>0334160181</v>
      </c>
    </row>
    <row r="887" spans="1:15" ht="39" hidden="1" customHeight="1">
      <c r="A887" s="21">
        <v>886</v>
      </c>
      <c r="B887" s="13" t="s">
        <v>2613</v>
      </c>
      <c r="C887" s="22">
        <v>1</v>
      </c>
      <c r="D887" s="14">
        <v>44880</v>
      </c>
      <c r="E887" s="15">
        <v>0.77083333333333337</v>
      </c>
      <c r="F887" s="19" t="s">
        <v>3996</v>
      </c>
      <c r="G887" s="15">
        <v>0.8125</v>
      </c>
      <c r="H887" s="13" t="s">
        <v>80</v>
      </c>
      <c r="I887" s="16" t="s">
        <v>3283</v>
      </c>
      <c r="J887" s="16" t="s">
        <v>2614</v>
      </c>
      <c r="K887" s="16" t="s">
        <v>6</v>
      </c>
      <c r="L887" s="16" t="s">
        <v>2615</v>
      </c>
      <c r="M887" s="16" t="s">
        <v>2616</v>
      </c>
      <c r="N887" s="13" t="s">
        <v>84</v>
      </c>
      <c r="O887" s="13" t="str">
        <f>"0593541111"</f>
        <v>0593541111</v>
      </c>
    </row>
    <row r="888" spans="1:15" ht="39" hidden="1" customHeight="1">
      <c r="A888" s="21">
        <v>887</v>
      </c>
      <c r="B888" s="13" t="s">
        <v>2973</v>
      </c>
      <c r="C888" s="22">
        <v>1</v>
      </c>
      <c r="D888" s="14">
        <v>44880</v>
      </c>
      <c r="E888" s="15">
        <v>0.72916666666666663</v>
      </c>
      <c r="F888" s="19" t="s">
        <v>3996</v>
      </c>
      <c r="G888" s="15">
        <v>0.8125</v>
      </c>
      <c r="H888" s="13" t="s">
        <v>95</v>
      </c>
      <c r="I888" s="16" t="s">
        <v>3361</v>
      </c>
      <c r="J888" s="16" t="s">
        <v>2738</v>
      </c>
      <c r="K888" s="16" t="s">
        <v>127</v>
      </c>
      <c r="L888" s="16" t="s">
        <v>2493</v>
      </c>
      <c r="M888" s="16" t="s">
        <v>2494</v>
      </c>
      <c r="N888" s="13" t="s">
        <v>538</v>
      </c>
      <c r="O888" s="13" t="str">
        <f>"0752515337"</f>
        <v>0752515337</v>
      </c>
    </row>
    <row r="889" spans="1:15" ht="39" hidden="1" customHeight="1">
      <c r="A889" s="21">
        <v>888</v>
      </c>
      <c r="B889" s="13" t="s">
        <v>2611</v>
      </c>
      <c r="C889" s="22">
        <v>1</v>
      </c>
      <c r="D889" s="14">
        <v>44881</v>
      </c>
      <c r="E889" s="15">
        <v>0.70833333333333337</v>
      </c>
      <c r="F889" s="19" t="s">
        <v>3996</v>
      </c>
      <c r="G889" s="15">
        <v>0.75</v>
      </c>
      <c r="H889" s="13" t="s">
        <v>115</v>
      </c>
      <c r="I889" s="16" t="s">
        <v>3297</v>
      </c>
      <c r="J889" s="16" t="s">
        <v>453</v>
      </c>
      <c r="K889" s="16" t="s">
        <v>9</v>
      </c>
      <c r="L889" s="16" t="s">
        <v>2612</v>
      </c>
      <c r="M889" s="16" t="s">
        <v>455</v>
      </c>
      <c r="N889" s="13" t="s">
        <v>1507</v>
      </c>
      <c r="O889" s="13" t="str">
        <f>"0663720333"</f>
        <v>0663720333</v>
      </c>
    </row>
    <row r="890" spans="1:15" ht="39" hidden="1" customHeight="1">
      <c r="A890" s="21">
        <v>889</v>
      </c>
      <c r="B890" s="13" t="s">
        <v>2523</v>
      </c>
      <c r="C890" s="22">
        <v>1</v>
      </c>
      <c r="D890" s="14">
        <v>44882</v>
      </c>
      <c r="E890" s="15">
        <v>0.72916666666666663</v>
      </c>
      <c r="F890" s="19" t="s">
        <v>3996</v>
      </c>
      <c r="G890" s="15">
        <v>0.77083333333333337</v>
      </c>
      <c r="H890" s="13" t="s">
        <v>29</v>
      </c>
      <c r="I890" s="16" t="s">
        <v>3402</v>
      </c>
      <c r="J890" s="16" t="s">
        <v>511</v>
      </c>
      <c r="K890" s="16" t="s">
        <v>13</v>
      </c>
      <c r="L890" s="16" t="s">
        <v>2404</v>
      </c>
      <c r="M890" s="16" t="s">
        <v>1072</v>
      </c>
      <c r="N890" s="13" t="s">
        <v>886</v>
      </c>
      <c r="O890" s="13" t="str">
        <f>"0532336111"</f>
        <v>0532336111</v>
      </c>
    </row>
    <row r="891" spans="1:15" ht="39" hidden="1" customHeight="1">
      <c r="A891" s="21">
        <v>890</v>
      </c>
      <c r="B891" s="13" t="s">
        <v>2604</v>
      </c>
      <c r="C891" s="22">
        <v>1</v>
      </c>
      <c r="D891" s="14">
        <v>44882</v>
      </c>
      <c r="E891" s="15">
        <v>0.66666666666666663</v>
      </c>
      <c r="F891" s="19" t="s">
        <v>3996</v>
      </c>
      <c r="G891" s="15">
        <v>0.70833333333333337</v>
      </c>
      <c r="H891" s="13" t="s">
        <v>45</v>
      </c>
      <c r="I891" s="16" t="s">
        <v>3396</v>
      </c>
      <c r="J891" s="16" t="s">
        <v>46</v>
      </c>
      <c r="K891" s="16" t="s">
        <v>6</v>
      </c>
      <c r="L891" s="16" t="s">
        <v>760</v>
      </c>
      <c r="M891" s="16" t="s">
        <v>628</v>
      </c>
      <c r="N891" s="13" t="s">
        <v>49</v>
      </c>
      <c r="O891" s="13" t="str">
        <f>"0824723111"</f>
        <v>0824723111</v>
      </c>
    </row>
    <row r="892" spans="1:15" ht="39" hidden="1" customHeight="1">
      <c r="A892" s="21">
        <v>891</v>
      </c>
      <c r="B892" s="13" t="s">
        <v>2605</v>
      </c>
      <c r="C892" s="22">
        <v>1</v>
      </c>
      <c r="D892" s="14">
        <v>44882</v>
      </c>
      <c r="E892" s="15">
        <v>0.72916666666666663</v>
      </c>
      <c r="F892" s="19" t="s">
        <v>3996</v>
      </c>
      <c r="G892" s="15">
        <v>0.77083333333333337</v>
      </c>
      <c r="H892" s="13" t="s">
        <v>38</v>
      </c>
      <c r="I892" s="16" t="s">
        <v>3421</v>
      </c>
      <c r="J892" s="16" t="s">
        <v>2606</v>
      </c>
      <c r="K892" s="16" t="s">
        <v>9</v>
      </c>
      <c r="L892" s="16" t="s">
        <v>2607</v>
      </c>
      <c r="M892" s="16" t="s">
        <v>2608</v>
      </c>
      <c r="N892" s="13" t="s">
        <v>2609</v>
      </c>
      <c r="O892" s="13" t="str">
        <f>"0727813712"</f>
        <v>0727813712</v>
      </c>
    </row>
    <row r="893" spans="1:15" ht="39" hidden="1" customHeight="1">
      <c r="A893" s="21">
        <v>892</v>
      </c>
      <c r="B893" s="13" t="s">
        <v>2610</v>
      </c>
      <c r="C893" s="22">
        <v>1</v>
      </c>
      <c r="D893" s="14">
        <v>44882</v>
      </c>
      <c r="E893" s="15">
        <v>0.75</v>
      </c>
      <c r="F893" s="19" t="s">
        <v>3996</v>
      </c>
      <c r="G893" s="15">
        <v>0.79166666666666663</v>
      </c>
      <c r="H893" s="13" t="s">
        <v>80</v>
      </c>
      <c r="I893" s="16" t="s">
        <v>3383</v>
      </c>
      <c r="J893" s="16" t="s">
        <v>150</v>
      </c>
      <c r="K893" s="16" t="s">
        <v>13</v>
      </c>
      <c r="L893" s="16" t="s">
        <v>151</v>
      </c>
      <c r="M893" s="16" t="s">
        <v>152</v>
      </c>
      <c r="N893" s="13" t="s">
        <v>153</v>
      </c>
      <c r="O893" s="13" t="str">
        <f>"0596655011"</f>
        <v>0596655011</v>
      </c>
    </row>
    <row r="894" spans="1:15" ht="39" hidden="1" customHeight="1">
      <c r="A894" s="21">
        <v>893</v>
      </c>
      <c r="B894" s="13" t="s">
        <v>2522</v>
      </c>
      <c r="C894" s="22">
        <v>1</v>
      </c>
      <c r="D894" s="14">
        <v>44883</v>
      </c>
      <c r="E894" s="15">
        <v>0.72916666666666663</v>
      </c>
      <c r="F894" s="19" t="s">
        <v>3996</v>
      </c>
      <c r="G894" s="15">
        <v>0.79166666666666663</v>
      </c>
      <c r="H894" s="13" t="s">
        <v>110</v>
      </c>
      <c r="I894" s="16" t="s">
        <v>3443</v>
      </c>
      <c r="J894" s="16" t="s">
        <v>346</v>
      </c>
      <c r="K894" s="16" t="s">
        <v>9</v>
      </c>
      <c r="L894" s="16" t="s">
        <v>181</v>
      </c>
      <c r="M894" s="16" t="s">
        <v>2402</v>
      </c>
      <c r="N894" s="13" t="s">
        <v>2403</v>
      </c>
      <c r="O894" s="13" t="str">
        <f>"0537215555"</f>
        <v>0537215555</v>
      </c>
    </row>
    <row r="895" spans="1:15" ht="39" hidden="1" customHeight="1">
      <c r="A895" s="21">
        <v>894</v>
      </c>
      <c r="B895" s="13" t="s">
        <v>2962</v>
      </c>
      <c r="C895" s="22">
        <v>1</v>
      </c>
      <c r="D895" s="14">
        <v>44883</v>
      </c>
      <c r="E895" s="15">
        <v>0.72916666666666663</v>
      </c>
      <c r="F895" s="19" t="s">
        <v>3996</v>
      </c>
      <c r="G895" s="15">
        <v>0.79166666666666663</v>
      </c>
      <c r="H895" s="13" t="s">
        <v>29</v>
      </c>
      <c r="I895" s="16" t="s">
        <v>3402</v>
      </c>
      <c r="J895" s="16" t="s">
        <v>2963</v>
      </c>
      <c r="K895" s="16" t="s">
        <v>6</v>
      </c>
      <c r="L895" s="16" t="s">
        <v>2964</v>
      </c>
      <c r="M895" s="16" t="s">
        <v>2965</v>
      </c>
      <c r="N895" s="13" t="s">
        <v>635</v>
      </c>
      <c r="O895" s="13" t="str">
        <f>"0532336111"</f>
        <v>0532336111</v>
      </c>
    </row>
    <row r="896" spans="1:15" ht="39" hidden="1" customHeight="1">
      <c r="A896" s="21">
        <v>895</v>
      </c>
      <c r="B896" s="13" t="s">
        <v>2966</v>
      </c>
      <c r="C896" s="22">
        <v>1</v>
      </c>
      <c r="D896" s="14">
        <v>44883</v>
      </c>
      <c r="E896" s="15">
        <v>0.71875</v>
      </c>
      <c r="F896" s="19" t="s">
        <v>3996</v>
      </c>
      <c r="G896" s="15">
        <v>0.76041666666666663</v>
      </c>
      <c r="H896" s="13" t="s">
        <v>684</v>
      </c>
      <c r="I896" s="16" t="s">
        <v>3476</v>
      </c>
      <c r="J896" s="16" t="s">
        <v>685</v>
      </c>
      <c r="K896" s="16" t="s">
        <v>9</v>
      </c>
      <c r="L896" s="16" t="s">
        <v>2967</v>
      </c>
      <c r="M896" s="16" t="s">
        <v>2968</v>
      </c>
      <c r="N896" s="13" t="s">
        <v>2969</v>
      </c>
      <c r="O896" s="13" t="str">
        <f>"0248222211"</f>
        <v>0248222211</v>
      </c>
    </row>
    <row r="897" spans="1:15" ht="39" hidden="1" customHeight="1">
      <c r="A897" s="21">
        <v>896</v>
      </c>
      <c r="B897" s="13" t="s">
        <v>2970</v>
      </c>
      <c r="C897" s="22">
        <v>1</v>
      </c>
      <c r="D897" s="14">
        <v>44883</v>
      </c>
      <c r="E897" s="15">
        <v>0.66666666666666663</v>
      </c>
      <c r="F897" s="19" t="s">
        <v>3996</v>
      </c>
      <c r="G897" s="15">
        <v>0.70833333333333337</v>
      </c>
      <c r="H897" s="13" t="s">
        <v>25</v>
      </c>
      <c r="I897" s="16" t="s">
        <v>3382</v>
      </c>
      <c r="J897" s="16" t="s">
        <v>2111</v>
      </c>
      <c r="K897" s="16" t="s">
        <v>13</v>
      </c>
      <c r="L897" s="16" t="s">
        <v>2971</v>
      </c>
      <c r="M897" s="16" t="s">
        <v>2972</v>
      </c>
      <c r="N897" s="13" t="s">
        <v>2654</v>
      </c>
      <c r="O897" s="13" t="str">
        <f>"0432515311"</f>
        <v>0432515311</v>
      </c>
    </row>
    <row r="898" spans="1:15" ht="39" hidden="1" customHeight="1">
      <c r="A898" s="21">
        <v>897</v>
      </c>
      <c r="B898" s="13" t="s">
        <v>2520</v>
      </c>
      <c r="C898" s="22">
        <v>1</v>
      </c>
      <c r="D898" s="14">
        <v>44886</v>
      </c>
      <c r="E898" s="15">
        <v>0.72916666666666663</v>
      </c>
      <c r="F898" s="19" t="s">
        <v>3996</v>
      </c>
      <c r="G898" s="15">
        <v>0.77083333333333337</v>
      </c>
      <c r="H898" s="13" t="s">
        <v>80</v>
      </c>
      <c r="I898" s="16" t="s">
        <v>3285</v>
      </c>
      <c r="J898" s="16" t="s">
        <v>150</v>
      </c>
      <c r="K898" s="16" t="s">
        <v>6</v>
      </c>
      <c r="L898" s="16" t="s">
        <v>1488</v>
      </c>
      <c r="M898" s="16" t="s">
        <v>152</v>
      </c>
      <c r="N898" s="13" t="s">
        <v>153</v>
      </c>
      <c r="O898" s="13" t="str">
        <f>"0596655011"</f>
        <v>0596655011</v>
      </c>
    </row>
    <row r="899" spans="1:15" ht="39" hidden="1" customHeight="1">
      <c r="A899" s="21">
        <v>898</v>
      </c>
      <c r="B899" s="13" t="s">
        <v>2521</v>
      </c>
      <c r="C899" s="22">
        <v>1</v>
      </c>
      <c r="D899" s="14">
        <v>44886</v>
      </c>
      <c r="E899" s="15">
        <v>0.75</v>
      </c>
      <c r="F899" s="19" t="s">
        <v>3996</v>
      </c>
      <c r="G899" s="15">
        <v>0.79166666666666663</v>
      </c>
      <c r="H899" s="13" t="s">
        <v>583</v>
      </c>
      <c r="I899" s="16" t="s">
        <v>3434</v>
      </c>
      <c r="J899" s="16" t="s">
        <v>2289</v>
      </c>
      <c r="K899" s="16" t="s">
        <v>6</v>
      </c>
      <c r="L899" s="16" t="s">
        <v>92</v>
      </c>
      <c r="M899" s="16" t="s">
        <v>790</v>
      </c>
      <c r="N899" s="13" t="s">
        <v>791</v>
      </c>
      <c r="O899" s="13" t="str">
        <f>"0583880111"</f>
        <v>0583880111</v>
      </c>
    </row>
    <row r="900" spans="1:15" ht="39" hidden="1" customHeight="1">
      <c r="A900" s="21">
        <v>899</v>
      </c>
      <c r="B900" s="13" t="s">
        <v>2956</v>
      </c>
      <c r="C900" s="22">
        <v>1</v>
      </c>
      <c r="D900" s="14">
        <v>44886</v>
      </c>
      <c r="E900" s="15">
        <v>0.73958333333333337</v>
      </c>
      <c r="F900" s="19" t="s">
        <v>3996</v>
      </c>
      <c r="G900" s="15">
        <v>0.78125</v>
      </c>
      <c r="H900" s="13" t="s">
        <v>1130</v>
      </c>
      <c r="I900" s="16" t="s">
        <v>3322</v>
      </c>
      <c r="J900" s="16" t="s">
        <v>1131</v>
      </c>
      <c r="K900" s="16" t="s">
        <v>9</v>
      </c>
      <c r="L900" s="16" t="s">
        <v>2957</v>
      </c>
      <c r="M900" s="16" t="s">
        <v>1133</v>
      </c>
      <c r="N900" s="13" t="s">
        <v>1134</v>
      </c>
      <c r="O900" s="13" t="str">
        <f>"0992307002"</f>
        <v>0992307002</v>
      </c>
    </row>
    <row r="901" spans="1:15" ht="47.25" hidden="1" customHeight="1">
      <c r="A901" s="21">
        <v>900</v>
      </c>
      <c r="B901" s="13" t="s">
        <v>2953</v>
      </c>
      <c r="C901" s="22">
        <v>1</v>
      </c>
      <c r="D901" s="14">
        <v>44886</v>
      </c>
      <c r="E901" s="15">
        <v>0.64583333333333337</v>
      </c>
      <c r="F901" s="19" t="s">
        <v>3996</v>
      </c>
      <c r="G901" s="15">
        <v>0.6875</v>
      </c>
      <c r="H901" s="13" t="s">
        <v>115</v>
      </c>
      <c r="I901" s="16" t="s">
        <v>3401</v>
      </c>
      <c r="J901" s="16" t="s">
        <v>2954</v>
      </c>
      <c r="K901" s="16" t="s">
        <v>9</v>
      </c>
      <c r="L901" s="16" t="s">
        <v>2955</v>
      </c>
      <c r="M901" s="16" t="s">
        <v>2016</v>
      </c>
      <c r="N901" s="13" t="s">
        <v>396</v>
      </c>
      <c r="O901" s="13" t="str">
        <f>"0668651211"</f>
        <v>0668651211</v>
      </c>
    </row>
    <row r="902" spans="1:15" ht="48" hidden="1" customHeight="1">
      <c r="A902" s="21">
        <v>901</v>
      </c>
      <c r="B902" s="13" t="s">
        <v>2958</v>
      </c>
      <c r="C902" s="22">
        <v>1</v>
      </c>
      <c r="D902" s="14">
        <v>44886</v>
      </c>
      <c r="E902" s="15">
        <v>0.72916666666666663</v>
      </c>
      <c r="F902" s="19" t="s">
        <v>3996</v>
      </c>
      <c r="G902" s="15">
        <v>0.77083333333333337</v>
      </c>
      <c r="H902" s="13" t="s">
        <v>137</v>
      </c>
      <c r="I902" s="16" t="s">
        <v>3405</v>
      </c>
      <c r="J902" s="16" t="s">
        <v>2959</v>
      </c>
      <c r="K902" s="16" t="s">
        <v>9</v>
      </c>
      <c r="L902" s="16" t="s">
        <v>181</v>
      </c>
      <c r="M902" s="16" t="s">
        <v>1217</v>
      </c>
      <c r="N902" s="13" t="s">
        <v>1968</v>
      </c>
      <c r="O902" s="13" t="str">
        <f>"0862252111"</f>
        <v>0862252111</v>
      </c>
    </row>
    <row r="903" spans="1:15" ht="39" hidden="1" customHeight="1">
      <c r="A903" s="21">
        <v>902</v>
      </c>
      <c r="B903" s="13" t="s">
        <v>2960</v>
      </c>
      <c r="C903" s="22">
        <v>1</v>
      </c>
      <c r="D903" s="14">
        <v>44886</v>
      </c>
      <c r="E903" s="15">
        <v>0.72916666666666663</v>
      </c>
      <c r="F903" s="19" t="s">
        <v>3996</v>
      </c>
      <c r="G903" s="15">
        <v>0.77083333333333337</v>
      </c>
      <c r="H903" s="13" t="s">
        <v>137</v>
      </c>
      <c r="I903" s="16" t="s">
        <v>3339</v>
      </c>
      <c r="J903" s="16" t="s">
        <v>1640</v>
      </c>
      <c r="K903" s="16" t="s">
        <v>9</v>
      </c>
      <c r="L903" s="16" t="s">
        <v>2961</v>
      </c>
      <c r="M903" s="16" t="s">
        <v>1642</v>
      </c>
      <c r="N903" s="13" t="s">
        <v>1643</v>
      </c>
      <c r="O903" s="13" t="str">
        <f>"0864621111"</f>
        <v>0864621111</v>
      </c>
    </row>
    <row r="904" spans="1:15" ht="39" hidden="1" customHeight="1">
      <c r="A904" s="21">
        <v>903</v>
      </c>
      <c r="B904" s="13" t="s">
        <v>2519</v>
      </c>
      <c r="C904" s="22">
        <v>1</v>
      </c>
      <c r="D904" s="14">
        <v>44887</v>
      </c>
      <c r="E904" s="15">
        <v>0.72916666666666663</v>
      </c>
      <c r="F904" s="19" t="s">
        <v>3996</v>
      </c>
      <c r="G904" s="15">
        <v>0.77083333333333337</v>
      </c>
      <c r="H904" s="13" t="s">
        <v>80</v>
      </c>
      <c r="I904" s="16" t="s">
        <v>3285</v>
      </c>
      <c r="J904" s="16" t="s">
        <v>150</v>
      </c>
      <c r="K904" s="16" t="s">
        <v>9</v>
      </c>
      <c r="L904" s="16" t="s">
        <v>2401</v>
      </c>
      <c r="M904" s="16" t="s">
        <v>152</v>
      </c>
      <c r="N904" s="13" t="s">
        <v>153</v>
      </c>
      <c r="O904" s="13" t="str">
        <f>"0596655011"</f>
        <v>0596655011</v>
      </c>
    </row>
    <row r="905" spans="1:15" ht="39" hidden="1" customHeight="1">
      <c r="A905" s="21">
        <v>904</v>
      </c>
      <c r="B905" s="13" t="s">
        <v>2948</v>
      </c>
      <c r="C905" s="22">
        <v>1</v>
      </c>
      <c r="D905" s="14">
        <v>44887</v>
      </c>
      <c r="E905" s="15">
        <v>0.75</v>
      </c>
      <c r="F905" s="19" t="s">
        <v>3996</v>
      </c>
      <c r="G905" s="15">
        <v>0.79166666666666663</v>
      </c>
      <c r="H905" s="13" t="s">
        <v>684</v>
      </c>
      <c r="I905" s="16" t="s">
        <v>3372</v>
      </c>
      <c r="J905" s="16" t="s">
        <v>2949</v>
      </c>
      <c r="K905" s="16" t="s">
        <v>9</v>
      </c>
      <c r="L905" s="16" t="s">
        <v>2950</v>
      </c>
      <c r="M905" s="16" t="s">
        <v>2951</v>
      </c>
      <c r="N905" s="13" t="s">
        <v>2952</v>
      </c>
      <c r="O905" s="13" t="str">
        <f>"0245471814"</f>
        <v>0245471814</v>
      </c>
    </row>
    <row r="906" spans="1:15" ht="39" hidden="1" customHeight="1">
      <c r="A906" s="21">
        <v>905</v>
      </c>
      <c r="B906" s="13" t="s">
        <v>2601</v>
      </c>
      <c r="C906" s="22">
        <v>1</v>
      </c>
      <c r="D906" s="14">
        <v>44889</v>
      </c>
      <c r="E906" s="15">
        <v>0.70833333333333337</v>
      </c>
      <c r="F906" s="19" t="s">
        <v>3996</v>
      </c>
      <c r="G906" s="15">
        <v>0.75</v>
      </c>
      <c r="H906" s="13" t="s">
        <v>29</v>
      </c>
      <c r="I906" s="16" t="s">
        <v>3349</v>
      </c>
      <c r="J906" s="16" t="s">
        <v>33</v>
      </c>
      <c r="K906" s="16" t="s">
        <v>9</v>
      </c>
      <c r="L906" s="16" t="s">
        <v>2602</v>
      </c>
      <c r="M906" s="16" t="s">
        <v>2603</v>
      </c>
      <c r="N906" s="13" t="s">
        <v>1991</v>
      </c>
      <c r="O906" s="13" t="str">
        <f>"0562430523"</f>
        <v>0562430523</v>
      </c>
    </row>
    <row r="907" spans="1:15" ht="39" hidden="1" customHeight="1">
      <c r="A907" s="21">
        <v>906</v>
      </c>
      <c r="B907" s="13" t="s">
        <v>2940</v>
      </c>
      <c r="C907" s="22">
        <v>1</v>
      </c>
      <c r="D907" s="14">
        <v>44889</v>
      </c>
      <c r="E907" s="15">
        <v>0.72916666666666663</v>
      </c>
      <c r="F907" s="19" t="s">
        <v>3996</v>
      </c>
      <c r="G907" s="15">
        <v>0.77083333333333337</v>
      </c>
      <c r="H907" s="13" t="s">
        <v>108</v>
      </c>
      <c r="I907" s="16" t="s">
        <v>3418</v>
      </c>
      <c r="J907" s="16" t="s">
        <v>2941</v>
      </c>
      <c r="K907" s="16" t="s">
        <v>9</v>
      </c>
      <c r="L907" s="16" t="s">
        <v>2942</v>
      </c>
      <c r="M907" s="16" t="s">
        <v>2943</v>
      </c>
      <c r="N907" s="13" t="s">
        <v>2944</v>
      </c>
      <c r="O907" s="13" t="str">
        <f>"0235265111"</f>
        <v>0235265111</v>
      </c>
    </row>
    <row r="908" spans="1:15" ht="39" hidden="1" customHeight="1">
      <c r="A908" s="21">
        <v>907</v>
      </c>
      <c r="B908" s="13" t="s">
        <v>2945</v>
      </c>
      <c r="C908" s="22">
        <v>1</v>
      </c>
      <c r="D908" s="14">
        <v>44889</v>
      </c>
      <c r="E908" s="15">
        <v>0.72916666666666663</v>
      </c>
      <c r="F908" s="19" t="s">
        <v>3996</v>
      </c>
      <c r="G908" s="15">
        <v>0.77083333333333337</v>
      </c>
      <c r="H908" s="13" t="s">
        <v>29</v>
      </c>
      <c r="I908" s="16" t="s">
        <v>3435</v>
      </c>
      <c r="J908" s="16" t="s">
        <v>2946</v>
      </c>
      <c r="K908" s="16" t="s">
        <v>6</v>
      </c>
      <c r="L908" s="16" t="s">
        <v>92</v>
      </c>
      <c r="M908" s="16" t="s">
        <v>2947</v>
      </c>
      <c r="N908" s="13" t="s">
        <v>1516</v>
      </c>
      <c r="O908" s="13" t="str">
        <f>"0566752111"</f>
        <v>0566752111</v>
      </c>
    </row>
    <row r="909" spans="1:15" ht="39" hidden="1" customHeight="1">
      <c r="A909" s="21">
        <v>908</v>
      </c>
      <c r="B909" s="13" t="s">
        <v>2932</v>
      </c>
      <c r="C909" s="22">
        <v>1</v>
      </c>
      <c r="D909" s="14">
        <v>44890</v>
      </c>
      <c r="E909" s="15">
        <v>0.625</v>
      </c>
      <c r="F909" s="19" t="s">
        <v>3996</v>
      </c>
      <c r="G909" s="15">
        <v>0.70833333333333337</v>
      </c>
      <c r="H909" s="13" t="s">
        <v>913</v>
      </c>
      <c r="I909" s="16" t="s">
        <v>1579</v>
      </c>
      <c r="J909" s="16" t="s">
        <v>1579</v>
      </c>
      <c r="K909" s="16" t="s">
        <v>9</v>
      </c>
      <c r="L909" s="16" t="s">
        <v>109</v>
      </c>
      <c r="M909" s="16" t="s">
        <v>2933</v>
      </c>
      <c r="N909" s="13" t="s">
        <v>1581</v>
      </c>
      <c r="O909" s="13" t="str">
        <f>"0988880123"</f>
        <v>0988880123</v>
      </c>
    </row>
    <row r="910" spans="1:15" ht="39" hidden="1" customHeight="1">
      <c r="A910" s="21">
        <v>909</v>
      </c>
      <c r="B910" s="13" t="s">
        <v>2934</v>
      </c>
      <c r="C910" s="22">
        <v>1</v>
      </c>
      <c r="D910" s="14">
        <v>44890</v>
      </c>
      <c r="E910" s="15">
        <v>0.72916666666666663</v>
      </c>
      <c r="F910" s="19" t="s">
        <v>3996</v>
      </c>
      <c r="G910" s="15">
        <v>0.77083333333333337</v>
      </c>
      <c r="H910" s="13" t="s">
        <v>67</v>
      </c>
      <c r="I910" s="16" t="s">
        <v>3362</v>
      </c>
      <c r="J910" s="16" t="s">
        <v>2791</v>
      </c>
      <c r="K910" s="16" t="s">
        <v>127</v>
      </c>
      <c r="L910" s="16" t="s">
        <v>2935</v>
      </c>
      <c r="M910" s="16" t="s">
        <v>2412</v>
      </c>
      <c r="N910" s="13" t="s">
        <v>2413</v>
      </c>
      <c r="O910" s="13" t="str">
        <f>"0423005111"</f>
        <v>0423005111</v>
      </c>
    </row>
    <row r="911" spans="1:15" ht="39" hidden="1" customHeight="1">
      <c r="A911" s="21">
        <v>910</v>
      </c>
      <c r="B911" s="13" t="s">
        <v>2936</v>
      </c>
      <c r="C911" s="22">
        <v>1</v>
      </c>
      <c r="D911" s="14">
        <v>44890</v>
      </c>
      <c r="E911" s="15">
        <v>0.75</v>
      </c>
      <c r="F911" s="19" t="s">
        <v>3996</v>
      </c>
      <c r="G911" s="15">
        <v>0.8125</v>
      </c>
      <c r="H911" s="13" t="s">
        <v>34</v>
      </c>
      <c r="I911" s="16" t="s">
        <v>3298</v>
      </c>
      <c r="J911" s="16" t="s">
        <v>606</v>
      </c>
      <c r="K911" s="16" t="s">
        <v>6</v>
      </c>
      <c r="L911" s="16" t="s">
        <v>2937</v>
      </c>
      <c r="M911" s="16" t="s">
        <v>608</v>
      </c>
      <c r="N911" s="13" t="s">
        <v>609</v>
      </c>
      <c r="O911" s="13" t="str">
        <f>"0456286858"</f>
        <v>0456286858</v>
      </c>
    </row>
    <row r="912" spans="1:15" ht="39" hidden="1" customHeight="1">
      <c r="A912" s="21">
        <v>911</v>
      </c>
      <c r="B912" s="13" t="s">
        <v>2938</v>
      </c>
      <c r="C912" s="22">
        <v>1</v>
      </c>
      <c r="D912" s="14">
        <v>44890</v>
      </c>
      <c r="E912" s="15">
        <v>0.66666666666666663</v>
      </c>
      <c r="F912" s="19" t="s">
        <v>3996</v>
      </c>
      <c r="G912" s="15">
        <v>0.70833333333333337</v>
      </c>
      <c r="H912" s="13" t="s">
        <v>25</v>
      </c>
      <c r="I912" s="16" t="s">
        <v>3382</v>
      </c>
      <c r="J912" s="16" t="s">
        <v>2913</v>
      </c>
      <c r="K912" s="16" t="s">
        <v>1472</v>
      </c>
      <c r="L912" s="16" t="s">
        <v>2939</v>
      </c>
      <c r="M912" s="16" t="s">
        <v>2653</v>
      </c>
      <c r="N912" s="13" t="s">
        <v>2654</v>
      </c>
      <c r="O912" s="13" t="str">
        <f>"0432515311"</f>
        <v>0432515311</v>
      </c>
    </row>
    <row r="913" spans="1:15" ht="39" hidden="1" customHeight="1">
      <c r="A913" s="21">
        <v>912</v>
      </c>
      <c r="B913" s="13" t="s">
        <v>2516</v>
      </c>
      <c r="C913" s="22">
        <v>1</v>
      </c>
      <c r="D913" s="14">
        <v>44894</v>
      </c>
      <c r="E913" s="15">
        <v>0.72916666666666663</v>
      </c>
      <c r="F913" s="19" t="s">
        <v>3996</v>
      </c>
      <c r="G913" s="15">
        <v>0.77083333333333337</v>
      </c>
      <c r="H913" s="13" t="s">
        <v>282</v>
      </c>
      <c r="I913" s="16" t="s">
        <v>3459</v>
      </c>
      <c r="J913" s="16" t="s">
        <v>1337</v>
      </c>
      <c r="K913" s="16" t="s">
        <v>9</v>
      </c>
      <c r="L913" s="16" t="s">
        <v>443</v>
      </c>
      <c r="M913" s="16" t="s">
        <v>408</v>
      </c>
      <c r="N913" s="13" t="s">
        <v>409</v>
      </c>
      <c r="O913" s="13" t="str">
        <f>"0222931111"</f>
        <v>0222931111</v>
      </c>
    </row>
    <row r="914" spans="1:15" ht="39" hidden="1" customHeight="1">
      <c r="A914" s="21">
        <v>913</v>
      </c>
      <c r="B914" s="13" t="s">
        <v>2518</v>
      </c>
      <c r="C914" s="22">
        <v>1</v>
      </c>
      <c r="D914" s="14">
        <v>44894</v>
      </c>
      <c r="E914" s="15">
        <v>0.75</v>
      </c>
      <c r="F914" s="19" t="s">
        <v>3996</v>
      </c>
      <c r="G914" s="15">
        <v>0.79166666666666663</v>
      </c>
      <c r="H914" s="13" t="s">
        <v>25</v>
      </c>
      <c r="I914" s="16" t="s">
        <v>3294</v>
      </c>
      <c r="J914" s="16" t="s">
        <v>2312</v>
      </c>
      <c r="K914" s="16" t="s">
        <v>6</v>
      </c>
      <c r="L914" s="16" t="s">
        <v>172</v>
      </c>
      <c r="M914" s="16" t="s">
        <v>2313</v>
      </c>
      <c r="N914" s="13" t="s">
        <v>2314</v>
      </c>
      <c r="O914" s="13" t="str">
        <f>"0470922211"</f>
        <v>0470922211</v>
      </c>
    </row>
    <row r="915" spans="1:15" ht="39" hidden="1" customHeight="1">
      <c r="A915" s="21">
        <v>914</v>
      </c>
      <c r="B915" s="13" t="s">
        <v>2517</v>
      </c>
      <c r="C915" s="22">
        <v>1</v>
      </c>
      <c r="D915" s="14">
        <v>44894</v>
      </c>
      <c r="E915" s="15">
        <v>0.54166666666666663</v>
      </c>
      <c r="F915" s="19" t="s">
        <v>3996</v>
      </c>
      <c r="G915" s="15">
        <v>0.58333333333333337</v>
      </c>
      <c r="H915" s="13" t="s">
        <v>25</v>
      </c>
      <c r="I915" s="16" t="s">
        <v>3294</v>
      </c>
      <c r="J915" s="16" t="s">
        <v>2312</v>
      </c>
      <c r="K915" s="16" t="s">
        <v>6</v>
      </c>
      <c r="L915" s="16" t="s">
        <v>172</v>
      </c>
      <c r="M915" s="16" t="s">
        <v>2313</v>
      </c>
      <c r="N915" s="13" t="s">
        <v>2314</v>
      </c>
      <c r="O915" s="13" t="str">
        <f>"0470922211"</f>
        <v>0470922211</v>
      </c>
    </row>
    <row r="916" spans="1:15" ht="39" hidden="1" customHeight="1">
      <c r="A916" s="21">
        <v>915</v>
      </c>
      <c r="B916" s="13" t="s">
        <v>2928</v>
      </c>
      <c r="C916" s="22">
        <v>1</v>
      </c>
      <c r="D916" s="14">
        <v>44894</v>
      </c>
      <c r="E916" s="15">
        <v>0.72916666666666663</v>
      </c>
      <c r="F916" s="19" t="s">
        <v>3996</v>
      </c>
      <c r="G916" s="15">
        <v>0.77083333333333337</v>
      </c>
      <c r="H916" s="13" t="s">
        <v>67</v>
      </c>
      <c r="I916" s="16" t="s">
        <v>3428</v>
      </c>
      <c r="J916" s="16" t="s">
        <v>2328</v>
      </c>
      <c r="K916" s="16" t="s">
        <v>9</v>
      </c>
      <c r="L916" s="16" t="s">
        <v>2929</v>
      </c>
      <c r="M916" s="16" t="s">
        <v>1203</v>
      </c>
      <c r="N916" s="13" t="s">
        <v>1204</v>
      </c>
      <c r="O916" s="13" t="str">
        <f>"0425265511"</f>
        <v>0425265511</v>
      </c>
    </row>
    <row r="917" spans="1:15" ht="39" hidden="1" customHeight="1">
      <c r="A917" s="21">
        <v>916</v>
      </c>
      <c r="B917" s="13" t="s">
        <v>2930</v>
      </c>
      <c r="C917" s="22">
        <v>1</v>
      </c>
      <c r="D917" s="14">
        <v>44894</v>
      </c>
      <c r="E917" s="15">
        <v>0.70833333333333337</v>
      </c>
      <c r="F917" s="19" t="s">
        <v>3996</v>
      </c>
      <c r="G917" s="15">
        <v>0.75</v>
      </c>
      <c r="H917" s="13" t="s">
        <v>137</v>
      </c>
      <c r="I917" s="16" t="s">
        <v>3417</v>
      </c>
      <c r="J917" s="16" t="s">
        <v>1693</v>
      </c>
      <c r="K917" s="16" t="s">
        <v>9</v>
      </c>
      <c r="L917" s="16" t="s">
        <v>1694</v>
      </c>
      <c r="M917" s="16" t="s">
        <v>2931</v>
      </c>
      <c r="N917" s="13" t="s">
        <v>2381</v>
      </c>
      <c r="O917" s="13" t="str">
        <f>"0864220210"</f>
        <v>0864220210</v>
      </c>
    </row>
    <row r="918" spans="1:15" ht="39" hidden="1" customHeight="1">
      <c r="A918" s="21">
        <v>917</v>
      </c>
      <c r="B918" s="13" t="s">
        <v>2600</v>
      </c>
      <c r="C918" s="22">
        <v>1</v>
      </c>
      <c r="D918" s="14">
        <v>44895</v>
      </c>
      <c r="E918" s="15">
        <v>0.72916666666666663</v>
      </c>
      <c r="F918" s="19" t="s">
        <v>3996</v>
      </c>
      <c r="G918" s="15">
        <v>0.77083333333333337</v>
      </c>
      <c r="H918" s="13" t="s">
        <v>115</v>
      </c>
      <c r="I918" s="16" t="s">
        <v>3370</v>
      </c>
      <c r="J918" s="16" t="s">
        <v>1611</v>
      </c>
      <c r="K918" s="16" t="s">
        <v>6</v>
      </c>
      <c r="L918" s="16" t="s">
        <v>119</v>
      </c>
      <c r="M918" s="16" t="s">
        <v>2418</v>
      </c>
      <c r="N918" s="13" t="s">
        <v>1614</v>
      </c>
      <c r="O918" s="13" t="str">
        <f>"0725561220"</f>
        <v>0725561220</v>
      </c>
    </row>
    <row r="919" spans="1:15" ht="39" hidden="1" customHeight="1">
      <c r="A919" s="21">
        <v>918</v>
      </c>
      <c r="B919" s="13" t="s">
        <v>2923</v>
      </c>
      <c r="C919" s="22">
        <v>1</v>
      </c>
      <c r="D919" s="14">
        <v>44895</v>
      </c>
      <c r="E919" s="15">
        <v>0.74305555555555547</v>
      </c>
      <c r="F919" s="19" t="s">
        <v>3996</v>
      </c>
      <c r="G919" s="15">
        <v>0.78472222222222221</v>
      </c>
      <c r="H919" s="13" t="s">
        <v>117</v>
      </c>
      <c r="I919" s="16" t="s">
        <v>3308</v>
      </c>
      <c r="J919" s="16" t="s">
        <v>782</v>
      </c>
      <c r="K919" s="16" t="s">
        <v>6</v>
      </c>
      <c r="L919" s="16" t="s">
        <v>2072</v>
      </c>
      <c r="M919" s="16" t="s">
        <v>784</v>
      </c>
      <c r="N919" s="13" t="s">
        <v>785</v>
      </c>
      <c r="O919" s="13" t="str">
        <f>"0134254321"</f>
        <v>0134254321</v>
      </c>
    </row>
    <row r="920" spans="1:15" ht="39" hidden="1" customHeight="1">
      <c r="A920" s="21">
        <v>919</v>
      </c>
      <c r="B920" s="13" t="s">
        <v>2924</v>
      </c>
      <c r="C920" s="22">
        <v>1</v>
      </c>
      <c r="D920" s="14">
        <v>44895</v>
      </c>
      <c r="E920" s="15">
        <v>0.75</v>
      </c>
      <c r="F920" s="19" t="s">
        <v>3996</v>
      </c>
      <c r="G920" s="15">
        <v>0.79166666666666663</v>
      </c>
      <c r="H920" s="13" t="s">
        <v>25</v>
      </c>
      <c r="I920" s="16" t="s">
        <v>3369</v>
      </c>
      <c r="J920" s="16" t="s">
        <v>2190</v>
      </c>
      <c r="K920" s="16" t="s">
        <v>9</v>
      </c>
      <c r="L920" s="16" t="s">
        <v>2925</v>
      </c>
      <c r="M920" s="16" t="s">
        <v>2926</v>
      </c>
      <c r="N920" s="13" t="s">
        <v>2927</v>
      </c>
      <c r="O920" s="13" t="str">
        <f>"0473220151"</f>
        <v>0473220151</v>
      </c>
    </row>
    <row r="921" spans="1:15" ht="39" hidden="1" customHeight="1">
      <c r="A921" s="21">
        <v>920</v>
      </c>
      <c r="B921" s="13" t="s">
        <v>2598</v>
      </c>
      <c r="C921" s="22">
        <v>1</v>
      </c>
      <c r="D921" s="14">
        <v>44896</v>
      </c>
      <c r="E921" s="15">
        <v>0.75</v>
      </c>
      <c r="F921" s="19" t="s">
        <v>3996</v>
      </c>
      <c r="G921" s="15">
        <v>0.79166666666666663</v>
      </c>
      <c r="H921" s="13" t="s">
        <v>226</v>
      </c>
      <c r="I921" s="16" t="s">
        <v>3425</v>
      </c>
      <c r="J921" s="16" t="s">
        <v>2599</v>
      </c>
      <c r="K921" s="16" t="s">
        <v>9</v>
      </c>
      <c r="L921" s="16" t="s">
        <v>674</v>
      </c>
      <c r="M921" s="16" t="s">
        <v>675</v>
      </c>
      <c r="N921" s="13" t="s">
        <v>676</v>
      </c>
      <c r="O921" s="13" t="str">
        <f>"0263373098"</f>
        <v>0263373098</v>
      </c>
    </row>
    <row r="922" spans="1:15" ht="39" hidden="1" customHeight="1">
      <c r="A922" s="21">
        <v>921</v>
      </c>
      <c r="B922" s="13" t="s">
        <v>2915</v>
      </c>
      <c r="C922" s="22">
        <v>1</v>
      </c>
      <c r="D922" s="14">
        <v>44896</v>
      </c>
      <c r="E922" s="15">
        <v>0.70833333333333337</v>
      </c>
      <c r="F922" s="19" t="s">
        <v>3996</v>
      </c>
      <c r="G922" s="15">
        <v>0.75</v>
      </c>
      <c r="H922" s="13" t="s">
        <v>115</v>
      </c>
      <c r="I922" s="16" t="s">
        <v>3477</v>
      </c>
      <c r="J922" s="16" t="s">
        <v>2916</v>
      </c>
      <c r="K922" s="16" t="s">
        <v>9</v>
      </c>
      <c r="L922" s="16" t="s">
        <v>854</v>
      </c>
      <c r="M922" s="16" t="s">
        <v>855</v>
      </c>
      <c r="N922" s="13" t="s">
        <v>856</v>
      </c>
      <c r="O922" s="13" t="str">
        <f>"0729578000"</f>
        <v>0729578000</v>
      </c>
    </row>
    <row r="923" spans="1:15" ht="39" hidden="1" customHeight="1">
      <c r="A923" s="21">
        <v>922</v>
      </c>
      <c r="B923" s="13" t="s">
        <v>2922</v>
      </c>
      <c r="C923" s="22">
        <v>1</v>
      </c>
      <c r="D923" s="14">
        <v>44896</v>
      </c>
      <c r="E923" s="15">
        <v>0.73958333333333337</v>
      </c>
      <c r="F923" s="19" t="s">
        <v>3996</v>
      </c>
      <c r="G923" s="15">
        <v>0.78125</v>
      </c>
      <c r="H923" s="13" t="s">
        <v>133</v>
      </c>
      <c r="I923" s="16" t="s">
        <v>3380</v>
      </c>
      <c r="J923" s="16" t="s">
        <v>611</v>
      </c>
      <c r="K923" s="16" t="s">
        <v>13</v>
      </c>
      <c r="L923" s="16" t="s">
        <v>128</v>
      </c>
      <c r="M923" s="16" t="s">
        <v>612</v>
      </c>
      <c r="N923" s="13" t="s">
        <v>136</v>
      </c>
      <c r="O923" s="13" t="str">
        <f>"0836832881"</f>
        <v>0836832881</v>
      </c>
    </row>
    <row r="924" spans="1:15" ht="39" hidden="1" customHeight="1">
      <c r="A924" s="21">
        <v>923</v>
      </c>
      <c r="B924" s="13" t="s">
        <v>2917</v>
      </c>
      <c r="C924" s="22">
        <v>1</v>
      </c>
      <c r="D924" s="14">
        <v>44896</v>
      </c>
      <c r="E924" s="15">
        <v>0.77083333333333337</v>
      </c>
      <c r="F924" s="19" t="s">
        <v>3996</v>
      </c>
      <c r="G924" s="15">
        <v>0.8125</v>
      </c>
      <c r="H924" s="13" t="s">
        <v>11</v>
      </c>
      <c r="I924" s="16" t="s">
        <v>3371</v>
      </c>
      <c r="J924" s="16" t="s">
        <v>2918</v>
      </c>
      <c r="K924" s="16" t="s">
        <v>6</v>
      </c>
      <c r="L924" s="16" t="s">
        <v>2919</v>
      </c>
      <c r="M924" s="16" t="s">
        <v>2920</v>
      </c>
      <c r="N924" s="13" t="s">
        <v>2921</v>
      </c>
      <c r="O924" s="13" t="str">
        <f>"0283225222"</f>
        <v>0283225222</v>
      </c>
    </row>
    <row r="925" spans="1:15" ht="39" hidden="1" customHeight="1">
      <c r="A925" s="21">
        <v>924</v>
      </c>
      <c r="B925" s="13" t="s">
        <v>2595</v>
      </c>
      <c r="C925" s="22">
        <v>1</v>
      </c>
      <c r="D925" s="14">
        <v>44897</v>
      </c>
      <c r="E925" s="15">
        <v>0.71875</v>
      </c>
      <c r="F925" s="19" t="s">
        <v>3996</v>
      </c>
      <c r="G925" s="15">
        <v>0.76041666666666663</v>
      </c>
      <c r="H925" s="13" t="s">
        <v>707</v>
      </c>
      <c r="I925" s="16" t="s">
        <v>3342</v>
      </c>
      <c r="J925" s="16" t="s">
        <v>888</v>
      </c>
      <c r="K925" s="16" t="s">
        <v>13</v>
      </c>
      <c r="L925" s="16" t="s">
        <v>2596</v>
      </c>
      <c r="M925" s="16" t="s">
        <v>2597</v>
      </c>
      <c r="N925" s="13" t="s">
        <v>891</v>
      </c>
      <c r="O925" s="13" t="str">
        <f>"0177342171"</f>
        <v>0177342171</v>
      </c>
    </row>
    <row r="926" spans="1:15" ht="39" hidden="1" customHeight="1">
      <c r="A926" s="21">
        <v>925</v>
      </c>
      <c r="B926" s="13" t="s">
        <v>2906</v>
      </c>
      <c r="C926" s="22">
        <v>1</v>
      </c>
      <c r="D926" s="14">
        <v>44897</v>
      </c>
      <c r="E926" s="15">
        <v>0.73958333333333337</v>
      </c>
      <c r="F926" s="19" t="s">
        <v>3996</v>
      </c>
      <c r="G926" s="15">
        <v>0.78125</v>
      </c>
      <c r="H926" s="13" t="s">
        <v>226</v>
      </c>
      <c r="I926" s="16" t="s">
        <v>3386</v>
      </c>
      <c r="J926" s="16" t="s">
        <v>2907</v>
      </c>
      <c r="K926" s="16" t="s">
        <v>13</v>
      </c>
      <c r="L926" s="16" t="s">
        <v>2908</v>
      </c>
      <c r="M926" s="16" t="s">
        <v>2909</v>
      </c>
      <c r="N926" s="13" t="s">
        <v>1057</v>
      </c>
      <c r="O926" s="13" t="str">
        <f>"0266721000"</f>
        <v>0266721000</v>
      </c>
    </row>
    <row r="927" spans="1:15" ht="39" hidden="1" customHeight="1">
      <c r="A927" s="21">
        <v>926</v>
      </c>
      <c r="B927" s="13" t="s">
        <v>2910</v>
      </c>
      <c r="C927" s="22">
        <v>2</v>
      </c>
      <c r="D927" s="14">
        <v>44897</v>
      </c>
      <c r="E927" s="15">
        <v>0.75</v>
      </c>
      <c r="F927" s="19" t="s">
        <v>3996</v>
      </c>
      <c r="G927" s="15">
        <v>0.83333333333333337</v>
      </c>
      <c r="H927" s="13" t="s">
        <v>110</v>
      </c>
      <c r="I927" s="16" t="s">
        <v>3287</v>
      </c>
      <c r="J927" s="16" t="s">
        <v>828</v>
      </c>
      <c r="K927" s="16" t="s">
        <v>13</v>
      </c>
      <c r="L927" s="16" t="s">
        <v>2911</v>
      </c>
      <c r="M927" s="16" t="s">
        <v>341</v>
      </c>
      <c r="N927" s="13" t="s">
        <v>342</v>
      </c>
      <c r="O927" s="13" t="str">
        <f>"0543361111"</f>
        <v>0543361111</v>
      </c>
    </row>
    <row r="928" spans="1:15" ht="39" hidden="1" customHeight="1">
      <c r="A928" s="21">
        <v>927</v>
      </c>
      <c r="B928" s="13" t="s">
        <v>2912</v>
      </c>
      <c r="C928" s="22">
        <v>1</v>
      </c>
      <c r="D928" s="14">
        <v>44897</v>
      </c>
      <c r="E928" s="15">
        <v>0.66666666666666663</v>
      </c>
      <c r="F928" s="19" t="s">
        <v>3996</v>
      </c>
      <c r="G928" s="15">
        <v>0.70833333333333337</v>
      </c>
      <c r="H928" s="13" t="s">
        <v>25</v>
      </c>
      <c r="I928" s="16" t="s">
        <v>3382</v>
      </c>
      <c r="J928" s="16" t="s">
        <v>2913</v>
      </c>
      <c r="K928" s="16" t="s">
        <v>1226</v>
      </c>
      <c r="L928" s="16" t="s">
        <v>2914</v>
      </c>
      <c r="M928" s="16" t="s">
        <v>2653</v>
      </c>
      <c r="N928" s="13" t="s">
        <v>2654</v>
      </c>
      <c r="O928" s="13" t="str">
        <f>"0432515311"</f>
        <v>0432515311</v>
      </c>
    </row>
    <row r="929" spans="1:15" ht="39" hidden="1" customHeight="1">
      <c r="A929" s="21">
        <v>928</v>
      </c>
      <c r="B929" s="13" t="s">
        <v>2903</v>
      </c>
      <c r="C929" s="22">
        <v>1</v>
      </c>
      <c r="D929" s="14">
        <v>44900</v>
      </c>
      <c r="E929" s="15">
        <v>0.72916666666666663</v>
      </c>
      <c r="F929" s="19" t="s">
        <v>3996</v>
      </c>
      <c r="G929" s="15">
        <v>0.77083333333333337</v>
      </c>
      <c r="H929" s="13" t="s">
        <v>23</v>
      </c>
      <c r="I929" s="16" t="s">
        <v>3390</v>
      </c>
      <c r="J929" s="16" t="s">
        <v>2904</v>
      </c>
      <c r="K929" s="16" t="s">
        <v>13</v>
      </c>
      <c r="L929" s="16" t="s">
        <v>2905</v>
      </c>
      <c r="M929" s="16" t="s">
        <v>1563</v>
      </c>
      <c r="N929" s="13" t="s">
        <v>2676</v>
      </c>
      <c r="O929" s="13" t="str">
        <f>"0196137111"</f>
        <v>0196137111</v>
      </c>
    </row>
    <row r="930" spans="1:15" ht="39" hidden="1" customHeight="1">
      <c r="A930" s="21">
        <v>929</v>
      </c>
      <c r="B930" s="13" t="s">
        <v>2900</v>
      </c>
      <c r="C930" s="22">
        <v>1</v>
      </c>
      <c r="D930" s="14">
        <v>44901</v>
      </c>
      <c r="E930" s="15">
        <v>0.75</v>
      </c>
      <c r="F930" s="19" t="s">
        <v>3996</v>
      </c>
      <c r="G930" s="15">
        <v>0.79166666666666663</v>
      </c>
      <c r="H930" s="13" t="s">
        <v>102</v>
      </c>
      <c r="I930" s="16" t="s">
        <v>3426</v>
      </c>
      <c r="J930" s="16" t="s">
        <v>1344</v>
      </c>
      <c r="K930" s="16" t="s">
        <v>6</v>
      </c>
      <c r="L930" s="16" t="s">
        <v>722</v>
      </c>
      <c r="M930" s="16" t="s">
        <v>2431</v>
      </c>
      <c r="N930" s="13" t="s">
        <v>391</v>
      </c>
      <c r="O930" s="13" t="str">
        <f>"0429951195"</f>
        <v>0429951195</v>
      </c>
    </row>
    <row r="931" spans="1:15" ht="39" hidden="1" customHeight="1">
      <c r="A931" s="21">
        <v>930</v>
      </c>
      <c r="B931" s="13" t="s">
        <v>2901</v>
      </c>
      <c r="C931" s="22">
        <v>1</v>
      </c>
      <c r="D931" s="14">
        <v>44901</v>
      </c>
      <c r="E931" s="15">
        <v>0.70833333333333337</v>
      </c>
      <c r="F931" s="19" t="s">
        <v>3996</v>
      </c>
      <c r="G931" s="15">
        <v>0.75</v>
      </c>
      <c r="H931" s="13" t="s">
        <v>484</v>
      </c>
      <c r="I931" s="16" t="s">
        <v>3328</v>
      </c>
      <c r="J931" s="16" t="s">
        <v>1346</v>
      </c>
      <c r="K931" s="16" t="s">
        <v>13</v>
      </c>
      <c r="L931" s="16" t="s">
        <v>2902</v>
      </c>
      <c r="M931" s="16" t="s">
        <v>1348</v>
      </c>
      <c r="N931" s="13" t="s">
        <v>1778</v>
      </c>
      <c r="O931" s="13" t="str">
        <f>"0928011011"</f>
        <v>0928011011</v>
      </c>
    </row>
    <row r="932" spans="1:15" ht="39" hidden="1" customHeight="1">
      <c r="A932" s="21">
        <v>931</v>
      </c>
      <c r="B932" s="13" t="s">
        <v>2898</v>
      </c>
      <c r="C932" s="22">
        <v>1</v>
      </c>
      <c r="D932" s="14">
        <v>44902</v>
      </c>
      <c r="E932" s="15">
        <v>0.66666666666666663</v>
      </c>
      <c r="F932" s="19" t="s">
        <v>3996</v>
      </c>
      <c r="G932" s="15">
        <v>0.70833333333333337</v>
      </c>
      <c r="H932" s="13" t="s">
        <v>165</v>
      </c>
      <c r="I932" s="16" t="s">
        <v>3474</v>
      </c>
      <c r="J932" s="16" t="s">
        <v>166</v>
      </c>
      <c r="K932" s="16" t="s">
        <v>13</v>
      </c>
      <c r="L932" s="16" t="s">
        <v>2899</v>
      </c>
      <c r="M932" s="16" t="s">
        <v>168</v>
      </c>
      <c r="N932" s="13" t="s">
        <v>169</v>
      </c>
      <c r="O932" s="13" t="str">
        <f>"0764347245"</f>
        <v>0764347245</v>
      </c>
    </row>
    <row r="933" spans="1:15" ht="39" hidden="1" customHeight="1">
      <c r="A933" s="21">
        <v>932</v>
      </c>
      <c r="B933" s="13" t="s">
        <v>2593</v>
      </c>
      <c r="C933" s="22">
        <v>1</v>
      </c>
      <c r="D933" s="14">
        <v>44903</v>
      </c>
      <c r="E933" s="15">
        <v>0.66666666666666663</v>
      </c>
      <c r="F933" s="19" t="s">
        <v>3996</v>
      </c>
      <c r="G933" s="15">
        <v>0.70833333333333337</v>
      </c>
      <c r="H933" s="13" t="s">
        <v>80</v>
      </c>
      <c r="I933" s="16" t="s">
        <v>3285</v>
      </c>
      <c r="J933" s="16" t="s">
        <v>2594</v>
      </c>
      <c r="K933" s="16" t="s">
        <v>6</v>
      </c>
      <c r="L933" s="16" t="s">
        <v>1086</v>
      </c>
      <c r="M933" s="16" t="s">
        <v>152</v>
      </c>
      <c r="N933" s="13" t="s">
        <v>153</v>
      </c>
      <c r="O933" s="13" t="str">
        <f>"0596655011"</f>
        <v>0596655011</v>
      </c>
    </row>
    <row r="934" spans="1:15" ht="39" hidden="1" customHeight="1">
      <c r="A934" s="21">
        <v>933</v>
      </c>
      <c r="B934" s="13" t="s">
        <v>2889</v>
      </c>
      <c r="C934" s="22">
        <v>1</v>
      </c>
      <c r="D934" s="14">
        <v>44903</v>
      </c>
      <c r="E934" s="15">
        <v>0.72916666666666663</v>
      </c>
      <c r="F934" s="19" t="s">
        <v>3996</v>
      </c>
      <c r="G934" s="15">
        <v>0.77083333333333337</v>
      </c>
      <c r="H934" s="13" t="s">
        <v>110</v>
      </c>
      <c r="I934" s="16" t="s">
        <v>3443</v>
      </c>
      <c r="J934" s="16" t="s">
        <v>2656</v>
      </c>
      <c r="K934" s="16" t="s">
        <v>13</v>
      </c>
      <c r="L934" s="16" t="s">
        <v>2890</v>
      </c>
      <c r="M934" s="16" t="s">
        <v>2891</v>
      </c>
      <c r="N934" s="13" t="s">
        <v>2659</v>
      </c>
      <c r="O934" s="13" t="str">
        <f>"0537215555"</f>
        <v>0537215555</v>
      </c>
    </row>
    <row r="935" spans="1:15" ht="39" hidden="1" customHeight="1">
      <c r="A935" s="21">
        <v>934</v>
      </c>
      <c r="B935" s="13" t="s">
        <v>2892</v>
      </c>
      <c r="C935" s="22">
        <v>1</v>
      </c>
      <c r="D935" s="14">
        <v>44903</v>
      </c>
      <c r="E935" s="15">
        <v>0.72916666666666663</v>
      </c>
      <c r="F935" s="19" t="s">
        <v>3996</v>
      </c>
      <c r="G935" s="15">
        <v>0.77083333333333337</v>
      </c>
      <c r="H935" s="13" t="s">
        <v>115</v>
      </c>
      <c r="I935" s="16" t="s">
        <v>3345</v>
      </c>
      <c r="J935" s="16" t="s">
        <v>1546</v>
      </c>
      <c r="K935" s="16" t="s">
        <v>13</v>
      </c>
      <c r="L935" s="16" t="s">
        <v>316</v>
      </c>
      <c r="M935" s="16" t="s">
        <v>2756</v>
      </c>
      <c r="N935" s="13" t="s">
        <v>1548</v>
      </c>
      <c r="O935" s="13" t="str">
        <f>"0669293604"</f>
        <v>0669293604</v>
      </c>
    </row>
    <row r="936" spans="1:15" ht="39" hidden="1" customHeight="1">
      <c r="A936" s="21">
        <v>935</v>
      </c>
      <c r="B936" s="13" t="s">
        <v>2893</v>
      </c>
      <c r="C936" s="22">
        <v>1</v>
      </c>
      <c r="D936" s="14">
        <v>44903</v>
      </c>
      <c r="E936" s="15">
        <v>0.72916666666666663</v>
      </c>
      <c r="F936" s="19" t="s">
        <v>3996</v>
      </c>
      <c r="G936" s="15">
        <v>0.77083333333333337</v>
      </c>
      <c r="H936" s="13" t="s">
        <v>67</v>
      </c>
      <c r="I936" s="16" t="s">
        <v>3419</v>
      </c>
      <c r="J936" s="16" t="s">
        <v>1426</v>
      </c>
      <c r="K936" s="16" t="s">
        <v>9</v>
      </c>
      <c r="L936" s="16" t="s">
        <v>1700</v>
      </c>
      <c r="M936" s="16" t="s">
        <v>1428</v>
      </c>
      <c r="N936" s="13" t="s">
        <v>1429</v>
      </c>
      <c r="O936" s="13" t="str">
        <f>"0353393798"</f>
        <v>0353393798</v>
      </c>
    </row>
    <row r="937" spans="1:15" ht="39" hidden="1" customHeight="1">
      <c r="A937" s="21">
        <v>936</v>
      </c>
      <c r="B937" s="13" t="s">
        <v>2894</v>
      </c>
      <c r="C937" s="22">
        <v>1</v>
      </c>
      <c r="D937" s="14">
        <v>44903</v>
      </c>
      <c r="E937" s="15">
        <v>0.70833333333333337</v>
      </c>
      <c r="F937" s="19" t="s">
        <v>3996</v>
      </c>
      <c r="G937" s="15">
        <v>0.75</v>
      </c>
      <c r="H937" s="13" t="s">
        <v>115</v>
      </c>
      <c r="I937" s="16" t="s">
        <v>3389</v>
      </c>
      <c r="J937" s="16" t="s">
        <v>411</v>
      </c>
      <c r="K937" s="16" t="s">
        <v>13</v>
      </c>
      <c r="L937" s="16" t="s">
        <v>1255</v>
      </c>
      <c r="M937" s="16" t="s">
        <v>412</v>
      </c>
      <c r="N937" s="13" t="s">
        <v>413</v>
      </c>
      <c r="O937" s="13" t="str">
        <f>"0666921201"</f>
        <v>0666921201</v>
      </c>
    </row>
    <row r="938" spans="1:15" ht="39" hidden="1" customHeight="1">
      <c r="A938" s="21">
        <v>937</v>
      </c>
      <c r="B938" s="13" t="s">
        <v>2895</v>
      </c>
      <c r="C938" s="22">
        <v>1</v>
      </c>
      <c r="D938" s="14">
        <v>44903</v>
      </c>
      <c r="E938" s="15">
        <v>0.75</v>
      </c>
      <c r="F938" s="19" t="s">
        <v>3996</v>
      </c>
      <c r="G938" s="15">
        <v>0.79166666666666663</v>
      </c>
      <c r="H938" s="13" t="s">
        <v>5</v>
      </c>
      <c r="I938" s="16" t="s">
        <v>3438</v>
      </c>
      <c r="J938" s="16" t="s">
        <v>2896</v>
      </c>
      <c r="K938" s="16" t="s">
        <v>6</v>
      </c>
      <c r="L938" s="16" t="s">
        <v>1178</v>
      </c>
      <c r="M938" s="16" t="s">
        <v>2897</v>
      </c>
      <c r="N938" s="13" t="s">
        <v>1184</v>
      </c>
      <c r="O938" s="13" t="str">
        <f>"0958223251"</f>
        <v>0958223251</v>
      </c>
    </row>
    <row r="939" spans="1:15" ht="39" hidden="1" customHeight="1">
      <c r="A939" s="21">
        <v>938</v>
      </c>
      <c r="B939" s="13" t="s">
        <v>2591</v>
      </c>
      <c r="C939" s="22">
        <v>1</v>
      </c>
      <c r="D939" s="14">
        <v>44904</v>
      </c>
      <c r="E939" s="15">
        <v>0.66666666666666663</v>
      </c>
      <c r="F939" s="19" t="s">
        <v>3996</v>
      </c>
      <c r="G939" s="15">
        <v>0.70833333333333337</v>
      </c>
      <c r="H939" s="13" t="s">
        <v>115</v>
      </c>
      <c r="I939" s="16" t="s">
        <v>3370</v>
      </c>
      <c r="J939" s="16" t="s">
        <v>1611</v>
      </c>
      <c r="K939" s="16" t="s">
        <v>9</v>
      </c>
      <c r="L939" s="16" t="s">
        <v>2592</v>
      </c>
      <c r="M939" s="16" t="s">
        <v>2418</v>
      </c>
      <c r="N939" s="13" t="s">
        <v>1614</v>
      </c>
      <c r="O939" s="13" t="str">
        <f>"0725561220"</f>
        <v>0725561220</v>
      </c>
    </row>
    <row r="940" spans="1:15" ht="39" hidden="1" customHeight="1">
      <c r="A940" s="21">
        <v>939</v>
      </c>
      <c r="B940" s="13" t="s">
        <v>2590</v>
      </c>
      <c r="C940" s="22">
        <v>1</v>
      </c>
      <c r="D940" s="14">
        <v>44904</v>
      </c>
      <c r="E940" s="15">
        <v>0.75</v>
      </c>
      <c r="F940" s="19" t="s">
        <v>3996</v>
      </c>
      <c r="G940" s="15">
        <v>0.79166666666666663</v>
      </c>
      <c r="H940" s="13" t="s">
        <v>80</v>
      </c>
      <c r="I940" s="16" t="s">
        <v>3285</v>
      </c>
      <c r="J940" s="16" t="s">
        <v>150</v>
      </c>
      <c r="K940" s="16" t="s">
        <v>13</v>
      </c>
      <c r="L940" s="16" t="s">
        <v>151</v>
      </c>
      <c r="M940" s="16" t="s">
        <v>152</v>
      </c>
      <c r="N940" s="13" t="s">
        <v>153</v>
      </c>
      <c r="O940" s="13" t="str">
        <f>"0596655011"</f>
        <v>0596655011</v>
      </c>
    </row>
    <row r="941" spans="1:15" ht="39" hidden="1" customHeight="1">
      <c r="A941" s="21">
        <v>940</v>
      </c>
      <c r="B941" s="13" t="s">
        <v>2884</v>
      </c>
      <c r="C941" s="22">
        <v>1</v>
      </c>
      <c r="D941" s="14">
        <v>44904</v>
      </c>
      <c r="E941" s="15">
        <v>0.74305555555555547</v>
      </c>
      <c r="F941" s="19" t="s">
        <v>3996</v>
      </c>
      <c r="G941" s="15">
        <v>0.78472222222222221</v>
      </c>
      <c r="H941" s="13" t="s">
        <v>117</v>
      </c>
      <c r="I941" s="16" t="s">
        <v>3308</v>
      </c>
      <c r="J941" s="16" t="s">
        <v>782</v>
      </c>
      <c r="K941" s="16" t="s">
        <v>13</v>
      </c>
      <c r="L941" s="16" t="s">
        <v>13</v>
      </c>
      <c r="M941" s="16" t="s">
        <v>784</v>
      </c>
      <c r="N941" s="13" t="s">
        <v>785</v>
      </c>
      <c r="O941" s="13" t="str">
        <f>"0134254321"</f>
        <v>0134254321</v>
      </c>
    </row>
    <row r="942" spans="1:15" ht="39" hidden="1" customHeight="1">
      <c r="A942" s="21">
        <v>941</v>
      </c>
      <c r="B942" s="13" t="s">
        <v>2885</v>
      </c>
      <c r="C942" s="22">
        <v>1</v>
      </c>
      <c r="D942" s="14">
        <v>44904</v>
      </c>
      <c r="E942" s="15">
        <v>0.71875</v>
      </c>
      <c r="F942" s="19" t="s">
        <v>3996</v>
      </c>
      <c r="G942" s="15">
        <v>0.78125</v>
      </c>
      <c r="H942" s="13" t="s">
        <v>117</v>
      </c>
      <c r="I942" s="16" t="s">
        <v>3424</v>
      </c>
      <c r="J942" s="16" t="s">
        <v>1619</v>
      </c>
      <c r="K942" s="16" t="s">
        <v>6</v>
      </c>
      <c r="L942" s="16" t="s">
        <v>2886</v>
      </c>
      <c r="M942" s="16" t="s">
        <v>2887</v>
      </c>
      <c r="N942" s="13" t="s">
        <v>2888</v>
      </c>
      <c r="O942" s="13" t="str">
        <f>"0166228111"</f>
        <v>0166228111</v>
      </c>
    </row>
    <row r="943" spans="1:15" ht="39" hidden="1" customHeight="1">
      <c r="A943" s="21">
        <v>942</v>
      </c>
      <c r="B943" s="13" t="s">
        <v>2872</v>
      </c>
      <c r="C943" s="22">
        <v>1</v>
      </c>
      <c r="D943" s="14">
        <v>44907</v>
      </c>
      <c r="E943" s="15">
        <v>0.72916666666666663</v>
      </c>
      <c r="F943" s="19" t="s">
        <v>3996</v>
      </c>
      <c r="G943" s="15">
        <v>0.77083333333333337</v>
      </c>
      <c r="H943" s="13" t="s">
        <v>380</v>
      </c>
      <c r="I943" s="16" t="s">
        <v>3319</v>
      </c>
      <c r="J943" s="16" t="s">
        <v>1035</v>
      </c>
      <c r="K943" s="16" t="s">
        <v>13</v>
      </c>
      <c r="L943" s="16" t="s">
        <v>2873</v>
      </c>
      <c r="M943" s="16" t="s">
        <v>2874</v>
      </c>
      <c r="N943" s="13" t="s">
        <v>1038</v>
      </c>
      <c r="O943" s="13" t="str">
        <f>"0762188233"</f>
        <v>0762188233</v>
      </c>
    </row>
    <row r="944" spans="1:15" ht="39" hidden="1" customHeight="1">
      <c r="A944" s="21">
        <v>943</v>
      </c>
      <c r="B944" s="13" t="s">
        <v>2875</v>
      </c>
      <c r="C944" s="22">
        <v>1</v>
      </c>
      <c r="D944" s="14">
        <v>44907</v>
      </c>
      <c r="E944" s="15">
        <v>0.75</v>
      </c>
      <c r="F944" s="19" t="s">
        <v>3996</v>
      </c>
      <c r="G944" s="15">
        <v>0.79166666666666663</v>
      </c>
      <c r="H944" s="13" t="s">
        <v>5</v>
      </c>
      <c r="I944" s="16" t="s">
        <v>3422</v>
      </c>
      <c r="J944" s="16" t="s">
        <v>1520</v>
      </c>
      <c r="K944" s="16" t="s">
        <v>13</v>
      </c>
      <c r="L944" s="16" t="s">
        <v>1521</v>
      </c>
      <c r="M944" s="16" t="s">
        <v>2741</v>
      </c>
      <c r="N944" s="13" t="s">
        <v>1523</v>
      </c>
      <c r="O944" s="13" t="str">
        <f>"0956241515"</f>
        <v>0956241515</v>
      </c>
    </row>
    <row r="945" spans="1:15" ht="39" hidden="1" customHeight="1">
      <c r="A945" s="21">
        <v>944</v>
      </c>
      <c r="B945" s="13" t="s">
        <v>2876</v>
      </c>
      <c r="C945" s="22">
        <v>1</v>
      </c>
      <c r="D945" s="14">
        <v>44907</v>
      </c>
      <c r="E945" s="15">
        <v>0.75</v>
      </c>
      <c r="F945" s="19" t="s">
        <v>3996</v>
      </c>
      <c r="G945" s="15">
        <v>0.8125</v>
      </c>
      <c r="H945" s="13" t="s">
        <v>38</v>
      </c>
      <c r="I945" s="16" t="s">
        <v>143</v>
      </c>
      <c r="J945" s="16" t="s">
        <v>358</v>
      </c>
      <c r="K945" s="16" t="s">
        <v>6</v>
      </c>
      <c r="L945" s="16" t="s">
        <v>2877</v>
      </c>
      <c r="M945" s="16" t="s">
        <v>2878</v>
      </c>
      <c r="N945" s="13" t="s">
        <v>575</v>
      </c>
      <c r="O945" s="13" t="str">
        <f>"0798345151"</f>
        <v>0798345151</v>
      </c>
    </row>
    <row r="946" spans="1:15" ht="39" hidden="1" customHeight="1">
      <c r="A946" s="21">
        <v>945</v>
      </c>
      <c r="B946" s="13" t="s">
        <v>2879</v>
      </c>
      <c r="C946" s="22">
        <v>1</v>
      </c>
      <c r="D946" s="14">
        <v>44907</v>
      </c>
      <c r="E946" s="15">
        <v>0.72916666666666663</v>
      </c>
      <c r="F946" s="19" t="s">
        <v>3996</v>
      </c>
      <c r="G946" s="15">
        <v>0.8125</v>
      </c>
      <c r="H946" s="13" t="s">
        <v>95</v>
      </c>
      <c r="I946" s="16" t="s">
        <v>3361</v>
      </c>
      <c r="J946" s="16" t="s">
        <v>2738</v>
      </c>
      <c r="K946" s="16" t="s">
        <v>127</v>
      </c>
      <c r="L946" s="16" t="s">
        <v>2493</v>
      </c>
      <c r="M946" s="16" t="s">
        <v>2494</v>
      </c>
      <c r="N946" s="13" t="s">
        <v>538</v>
      </c>
      <c r="O946" s="13" t="str">
        <f>"0752515337"</f>
        <v>0752515337</v>
      </c>
    </row>
    <row r="947" spans="1:15" ht="39" hidden="1" customHeight="1">
      <c r="A947" s="21">
        <v>946</v>
      </c>
      <c r="B947" s="13" t="s">
        <v>2880</v>
      </c>
      <c r="C947" s="22">
        <v>1</v>
      </c>
      <c r="D947" s="14">
        <v>44907</v>
      </c>
      <c r="E947" s="15">
        <v>0.71875</v>
      </c>
      <c r="F947" s="19" t="s">
        <v>3996</v>
      </c>
      <c r="G947" s="15">
        <v>0.76041666666666663</v>
      </c>
      <c r="H947" s="13" t="s">
        <v>110</v>
      </c>
      <c r="I947" s="16" t="s">
        <v>3354</v>
      </c>
      <c r="J947" s="16" t="s">
        <v>2881</v>
      </c>
      <c r="K947" s="16" t="s">
        <v>9</v>
      </c>
      <c r="L947" s="16" t="s">
        <v>109</v>
      </c>
      <c r="M947" s="16" t="s">
        <v>2882</v>
      </c>
      <c r="N947" s="13" t="s">
        <v>2883</v>
      </c>
      <c r="O947" s="13" t="str">
        <f>"0538385000"</f>
        <v>0538385000</v>
      </c>
    </row>
    <row r="948" spans="1:15" ht="39" hidden="1" customHeight="1">
      <c r="A948" s="21">
        <v>947</v>
      </c>
      <c r="B948" s="13" t="s">
        <v>2870</v>
      </c>
      <c r="C948" s="22">
        <v>1</v>
      </c>
      <c r="D948" s="14">
        <v>44908</v>
      </c>
      <c r="E948" s="15">
        <v>0.71527777777777779</v>
      </c>
      <c r="F948" s="19" t="s">
        <v>3996</v>
      </c>
      <c r="G948" s="15">
        <v>0.75694444444444453</v>
      </c>
      <c r="H948" s="13" t="s">
        <v>67</v>
      </c>
      <c r="I948" s="16" t="s">
        <v>3430</v>
      </c>
      <c r="J948" s="16" t="s">
        <v>1136</v>
      </c>
      <c r="K948" s="16" t="s">
        <v>13</v>
      </c>
      <c r="L948" s="16" t="s">
        <v>2871</v>
      </c>
      <c r="M948" s="16" t="s">
        <v>1138</v>
      </c>
      <c r="N948" s="13" t="s">
        <v>1139</v>
      </c>
      <c r="O948" s="13" t="str">
        <f>"0424611535"</f>
        <v>0424611535</v>
      </c>
    </row>
    <row r="949" spans="1:15" ht="39" hidden="1" customHeight="1">
      <c r="A949" s="21">
        <v>948</v>
      </c>
      <c r="B949" s="13" t="s">
        <v>2863</v>
      </c>
      <c r="C949" s="22">
        <v>1</v>
      </c>
      <c r="D949" s="14">
        <v>44909</v>
      </c>
      <c r="E949" s="15">
        <v>0.70833333333333337</v>
      </c>
      <c r="F949" s="19" t="s">
        <v>3996</v>
      </c>
      <c r="G949" s="15">
        <v>0.75</v>
      </c>
      <c r="H949" s="13" t="s">
        <v>102</v>
      </c>
      <c r="I949" s="16" t="s">
        <v>3367</v>
      </c>
      <c r="J949" s="16" t="s">
        <v>2864</v>
      </c>
      <c r="K949" s="16" t="s">
        <v>9</v>
      </c>
      <c r="L949" s="16" t="s">
        <v>2865</v>
      </c>
      <c r="M949" s="16" t="s">
        <v>2866</v>
      </c>
      <c r="N949" s="13" t="s">
        <v>2867</v>
      </c>
      <c r="O949" s="13" t="str">
        <f>"0485711511"</f>
        <v>0485711511</v>
      </c>
    </row>
    <row r="950" spans="1:15" ht="39" hidden="1" customHeight="1">
      <c r="A950" s="21">
        <v>949</v>
      </c>
      <c r="B950" s="13" t="s">
        <v>2868</v>
      </c>
      <c r="C950" s="22">
        <v>1</v>
      </c>
      <c r="D950" s="14">
        <v>44909</v>
      </c>
      <c r="E950" s="15">
        <v>0.5</v>
      </c>
      <c r="F950" s="19" t="s">
        <v>3996</v>
      </c>
      <c r="G950" s="15">
        <v>0.54166666666666663</v>
      </c>
      <c r="H950" s="13" t="s">
        <v>115</v>
      </c>
      <c r="I950" s="16" t="s">
        <v>3463</v>
      </c>
      <c r="J950" s="16" t="s">
        <v>2480</v>
      </c>
      <c r="K950" s="16" t="s">
        <v>13</v>
      </c>
      <c r="L950" s="16" t="s">
        <v>2869</v>
      </c>
      <c r="M950" s="16" t="s">
        <v>2854</v>
      </c>
      <c r="N950" s="13" t="s">
        <v>1143</v>
      </c>
      <c r="O950" s="13" t="str">
        <f>"0661311049"</f>
        <v>0661311049</v>
      </c>
    </row>
    <row r="951" spans="1:15" ht="39" hidden="1" customHeight="1">
      <c r="A951" s="21">
        <v>950</v>
      </c>
      <c r="B951" s="13" t="s">
        <v>2586</v>
      </c>
      <c r="C951" s="22">
        <v>1</v>
      </c>
      <c r="D951" s="14">
        <v>44910</v>
      </c>
      <c r="E951" s="15">
        <v>0.72916666666666663</v>
      </c>
      <c r="F951" s="19" t="s">
        <v>3996</v>
      </c>
      <c r="G951" s="15">
        <v>0.77083333333333337</v>
      </c>
      <c r="H951" s="13" t="s">
        <v>282</v>
      </c>
      <c r="I951" s="16" t="s">
        <v>3306</v>
      </c>
      <c r="J951" s="16" t="s">
        <v>2587</v>
      </c>
      <c r="K951" s="16" t="s">
        <v>13</v>
      </c>
      <c r="L951" s="16" t="s">
        <v>2588</v>
      </c>
      <c r="M951" s="16" t="s">
        <v>2589</v>
      </c>
      <c r="N951" s="13" t="s">
        <v>680</v>
      </c>
      <c r="O951" s="13" t="str">
        <f>"0227177765"</f>
        <v>0227177765</v>
      </c>
    </row>
    <row r="952" spans="1:15" ht="39" hidden="1" customHeight="1">
      <c r="A952" s="21">
        <v>951</v>
      </c>
      <c r="B952" s="13" t="s">
        <v>2855</v>
      </c>
      <c r="C952" s="22">
        <v>1</v>
      </c>
      <c r="D952" s="14">
        <v>44910</v>
      </c>
      <c r="E952" s="15">
        <v>0.73958333333333337</v>
      </c>
      <c r="F952" s="19" t="s">
        <v>3996</v>
      </c>
      <c r="G952" s="15">
        <v>0.78125</v>
      </c>
      <c r="H952" s="13" t="s">
        <v>38</v>
      </c>
      <c r="I952" s="16" t="s">
        <v>3421</v>
      </c>
      <c r="J952" s="16" t="s">
        <v>2856</v>
      </c>
      <c r="K952" s="16" t="s">
        <v>13</v>
      </c>
      <c r="L952" s="16" t="s">
        <v>2857</v>
      </c>
      <c r="M952" s="16" t="s">
        <v>2608</v>
      </c>
      <c r="N952" s="13" t="s">
        <v>2609</v>
      </c>
      <c r="O952" s="13" t="str">
        <f>"0727813712"</f>
        <v>0727813712</v>
      </c>
    </row>
    <row r="953" spans="1:15" ht="39" hidden="1" customHeight="1">
      <c r="A953" s="21">
        <v>952</v>
      </c>
      <c r="B953" s="13" t="s">
        <v>2858</v>
      </c>
      <c r="C953" s="22">
        <v>1</v>
      </c>
      <c r="D953" s="14">
        <v>44910</v>
      </c>
      <c r="E953" s="15">
        <v>0.72916666666666663</v>
      </c>
      <c r="F953" s="19" t="s">
        <v>3996</v>
      </c>
      <c r="G953" s="15">
        <v>0.77083333333333337</v>
      </c>
      <c r="H953" s="13" t="s">
        <v>115</v>
      </c>
      <c r="I953" s="16" t="s">
        <v>3373</v>
      </c>
      <c r="J953" s="16" t="s">
        <v>2821</v>
      </c>
      <c r="K953" s="16" t="s">
        <v>13</v>
      </c>
      <c r="L953" s="16" t="s">
        <v>2822</v>
      </c>
      <c r="M953" s="16" t="s">
        <v>2823</v>
      </c>
      <c r="N953" s="13" t="s">
        <v>2824</v>
      </c>
      <c r="O953" s="13" t="str">
        <f>"0664719541"</f>
        <v>0664719541</v>
      </c>
    </row>
    <row r="954" spans="1:15" ht="39" hidden="1" customHeight="1">
      <c r="A954" s="21">
        <v>953</v>
      </c>
      <c r="B954" s="13" t="s">
        <v>2859</v>
      </c>
      <c r="C954" s="22">
        <v>1</v>
      </c>
      <c r="D954" s="14">
        <v>44910</v>
      </c>
      <c r="E954" s="15">
        <v>0.72916666666666663</v>
      </c>
      <c r="F954" s="19" t="s">
        <v>3996</v>
      </c>
      <c r="G954" s="15">
        <v>0.77083333333333337</v>
      </c>
      <c r="H954" s="13" t="s">
        <v>67</v>
      </c>
      <c r="I954" s="16" t="s">
        <v>3384</v>
      </c>
      <c r="J954" s="16" t="s">
        <v>2818</v>
      </c>
      <c r="K954" s="16" t="s">
        <v>429</v>
      </c>
      <c r="L954" s="16" t="s">
        <v>764</v>
      </c>
      <c r="M954" s="16" t="s">
        <v>2860</v>
      </c>
      <c r="N954" s="13" t="s">
        <v>2861</v>
      </c>
      <c r="O954" s="13" t="str">
        <f>"0339793611"</f>
        <v>0339793611</v>
      </c>
    </row>
    <row r="955" spans="1:15" ht="39" hidden="1" customHeight="1">
      <c r="A955" s="21">
        <v>954</v>
      </c>
      <c r="B955" s="13" t="s">
        <v>2862</v>
      </c>
      <c r="C955" s="22">
        <v>1</v>
      </c>
      <c r="D955" s="14">
        <v>44910</v>
      </c>
      <c r="E955" s="15">
        <v>0.70833333333333337</v>
      </c>
      <c r="F955" s="19" t="s">
        <v>3996</v>
      </c>
      <c r="G955" s="15">
        <v>0.75</v>
      </c>
      <c r="H955" s="13" t="s">
        <v>115</v>
      </c>
      <c r="I955" s="16" t="s">
        <v>3463</v>
      </c>
      <c r="J955" s="16" t="s">
        <v>2480</v>
      </c>
      <c r="K955" s="16" t="s">
        <v>13</v>
      </c>
      <c r="L955" s="16" t="s">
        <v>741</v>
      </c>
      <c r="M955" s="16" t="s">
        <v>2854</v>
      </c>
      <c r="N955" s="13" t="s">
        <v>1143</v>
      </c>
      <c r="O955" s="13" t="str">
        <f>"0661311049"</f>
        <v>0661311049</v>
      </c>
    </row>
    <row r="956" spans="1:15" ht="39" hidden="1" customHeight="1">
      <c r="A956" s="21">
        <v>955</v>
      </c>
      <c r="B956" s="13" t="s">
        <v>2840</v>
      </c>
      <c r="C956" s="22">
        <v>1</v>
      </c>
      <c r="D956" s="14">
        <v>44911</v>
      </c>
      <c r="E956" s="15">
        <v>0.75</v>
      </c>
      <c r="F956" s="19" t="s">
        <v>3996</v>
      </c>
      <c r="G956" s="15">
        <v>0.8125</v>
      </c>
      <c r="H956" s="13" t="s">
        <v>34</v>
      </c>
      <c r="I956" s="16" t="s">
        <v>3324</v>
      </c>
      <c r="J956" s="16" t="s">
        <v>1332</v>
      </c>
      <c r="K956" s="16" t="s">
        <v>9</v>
      </c>
      <c r="L956" s="16" t="s">
        <v>2841</v>
      </c>
      <c r="M956" s="16" t="s">
        <v>1334</v>
      </c>
      <c r="N956" s="13" t="s">
        <v>1335</v>
      </c>
      <c r="O956" s="13" t="str">
        <f>"0463320015"</f>
        <v>0463320015</v>
      </c>
    </row>
    <row r="957" spans="1:15" ht="39" hidden="1" customHeight="1">
      <c r="A957" s="21">
        <v>956</v>
      </c>
      <c r="B957" s="13" t="s">
        <v>2842</v>
      </c>
      <c r="C957" s="22">
        <v>1</v>
      </c>
      <c r="D957" s="14">
        <v>44911</v>
      </c>
      <c r="E957" s="15">
        <v>0.66666666666666663</v>
      </c>
      <c r="F957" s="19" t="s">
        <v>3996</v>
      </c>
      <c r="G957" s="15">
        <v>0.70833333333333337</v>
      </c>
      <c r="H957" s="13" t="s">
        <v>67</v>
      </c>
      <c r="I957" s="16" t="s">
        <v>3346</v>
      </c>
      <c r="J957" s="16" t="s">
        <v>2843</v>
      </c>
      <c r="K957" s="16" t="s">
        <v>9</v>
      </c>
      <c r="L957" s="16" t="s">
        <v>2844</v>
      </c>
      <c r="M957" s="16" t="s">
        <v>2845</v>
      </c>
      <c r="N957" s="13" t="s">
        <v>2846</v>
      </c>
      <c r="O957" s="13" t="str">
        <f>"0336336151"</f>
        <v>0336336151</v>
      </c>
    </row>
    <row r="958" spans="1:15" ht="39" hidden="1" customHeight="1">
      <c r="A958" s="21">
        <v>957</v>
      </c>
      <c r="B958" s="13" t="s">
        <v>2847</v>
      </c>
      <c r="C958" s="22">
        <v>1</v>
      </c>
      <c r="D958" s="14">
        <v>44911</v>
      </c>
      <c r="E958" s="15">
        <v>0.69791666666666663</v>
      </c>
      <c r="F958" s="19" t="s">
        <v>3996</v>
      </c>
      <c r="G958" s="15">
        <v>0.73958333333333337</v>
      </c>
      <c r="H958" s="13" t="s">
        <v>117</v>
      </c>
      <c r="I958" s="16" t="s">
        <v>3366</v>
      </c>
      <c r="J958" s="16" t="s">
        <v>2848</v>
      </c>
      <c r="K958" s="16" t="s">
        <v>13</v>
      </c>
      <c r="L958" s="16" t="s">
        <v>2482</v>
      </c>
      <c r="M958" s="16" t="s">
        <v>2483</v>
      </c>
      <c r="N958" s="13" t="s">
        <v>2353</v>
      </c>
      <c r="O958" s="13" t="str">
        <f>"0116889486"</f>
        <v>0116889486</v>
      </c>
    </row>
    <row r="959" spans="1:15" ht="39" hidden="1" customHeight="1">
      <c r="A959" s="21">
        <v>958</v>
      </c>
      <c r="B959" s="13" t="s">
        <v>2849</v>
      </c>
      <c r="C959" s="22">
        <v>1</v>
      </c>
      <c r="D959" s="14">
        <v>44911</v>
      </c>
      <c r="E959" s="15">
        <v>0.72916666666666663</v>
      </c>
      <c r="F959" s="19" t="s">
        <v>3996</v>
      </c>
      <c r="G959" s="15">
        <v>0.77083333333333337</v>
      </c>
      <c r="H959" s="13" t="s">
        <v>102</v>
      </c>
      <c r="I959" s="16" t="s">
        <v>3347</v>
      </c>
      <c r="J959" s="16" t="s">
        <v>1796</v>
      </c>
      <c r="K959" s="16" t="s">
        <v>13</v>
      </c>
      <c r="L959" s="16" t="s">
        <v>1601</v>
      </c>
      <c r="M959" s="16" t="s">
        <v>2850</v>
      </c>
      <c r="N959" s="13" t="s">
        <v>1370</v>
      </c>
      <c r="O959" s="13" t="str">
        <f>"0488734248"</f>
        <v>0488734248</v>
      </c>
    </row>
    <row r="960" spans="1:15" ht="39" hidden="1" customHeight="1">
      <c r="A960" s="21">
        <v>959</v>
      </c>
      <c r="B960" s="13" t="s">
        <v>2851</v>
      </c>
      <c r="C960" s="22">
        <v>1</v>
      </c>
      <c r="D960" s="14">
        <v>44911</v>
      </c>
      <c r="E960" s="15">
        <v>0.77083333333333337</v>
      </c>
      <c r="F960" s="19" t="s">
        <v>3996</v>
      </c>
      <c r="G960" s="15">
        <v>0.8125</v>
      </c>
      <c r="H960" s="13" t="s">
        <v>117</v>
      </c>
      <c r="I960" s="16" t="s">
        <v>3332</v>
      </c>
      <c r="J960" s="16" t="s">
        <v>1431</v>
      </c>
      <c r="K960" s="16" t="s">
        <v>9</v>
      </c>
      <c r="L960" s="16" t="s">
        <v>1432</v>
      </c>
      <c r="M960" s="16" t="s">
        <v>2852</v>
      </c>
      <c r="N960" s="13" t="s">
        <v>1434</v>
      </c>
      <c r="O960" s="13" t="str">
        <f>"0138521231"</f>
        <v>0138521231</v>
      </c>
    </row>
    <row r="961" spans="1:15" ht="39" hidden="1" customHeight="1">
      <c r="A961" s="21">
        <v>960</v>
      </c>
      <c r="B961" s="13" t="s">
        <v>2853</v>
      </c>
      <c r="C961" s="22">
        <v>1</v>
      </c>
      <c r="D961" s="14">
        <v>44911</v>
      </c>
      <c r="E961" s="15">
        <v>0.70833333333333337</v>
      </c>
      <c r="F961" s="19" t="s">
        <v>3996</v>
      </c>
      <c r="G961" s="15">
        <v>0.75</v>
      </c>
      <c r="H961" s="13" t="s">
        <v>115</v>
      </c>
      <c r="I961" s="16" t="s">
        <v>3463</v>
      </c>
      <c r="J961" s="16" t="s">
        <v>2480</v>
      </c>
      <c r="K961" s="16" t="s">
        <v>13</v>
      </c>
      <c r="L961" s="16" t="s">
        <v>741</v>
      </c>
      <c r="M961" s="16" t="s">
        <v>2854</v>
      </c>
      <c r="N961" s="13" t="s">
        <v>1143</v>
      </c>
      <c r="O961" s="13" t="str">
        <f>"0661311049"</f>
        <v>0661311049</v>
      </c>
    </row>
    <row r="962" spans="1:15" ht="39" hidden="1" customHeight="1">
      <c r="A962" s="21">
        <v>961</v>
      </c>
      <c r="B962" s="13" t="s">
        <v>2835</v>
      </c>
      <c r="C962" s="22">
        <v>1</v>
      </c>
      <c r="D962" s="14">
        <v>44914</v>
      </c>
      <c r="E962" s="15">
        <v>0.75</v>
      </c>
      <c r="F962" s="19" t="s">
        <v>3996</v>
      </c>
      <c r="G962" s="15">
        <v>0.79166666666666663</v>
      </c>
      <c r="H962" s="13" t="s">
        <v>380</v>
      </c>
      <c r="I962" s="16" t="s">
        <v>3473</v>
      </c>
      <c r="J962" s="16" t="s">
        <v>2836</v>
      </c>
      <c r="K962" s="16" t="s">
        <v>9</v>
      </c>
      <c r="L962" s="16" t="s">
        <v>2837</v>
      </c>
      <c r="M962" s="16" t="s">
        <v>2838</v>
      </c>
      <c r="N962" s="13" t="s">
        <v>2839</v>
      </c>
      <c r="O962" s="13" t="str">
        <f>"0762652890"</f>
        <v>0762652890</v>
      </c>
    </row>
    <row r="963" spans="1:15" ht="39" hidden="1" customHeight="1">
      <c r="A963" s="21">
        <v>962</v>
      </c>
      <c r="B963" s="13" t="s">
        <v>2515</v>
      </c>
      <c r="C963" s="22">
        <v>1</v>
      </c>
      <c r="D963" s="14">
        <v>44915</v>
      </c>
      <c r="E963" s="15">
        <v>0.75</v>
      </c>
      <c r="F963" s="19" t="s">
        <v>3996</v>
      </c>
      <c r="G963" s="15">
        <v>0.79166666666666663</v>
      </c>
      <c r="H963" s="13" t="s">
        <v>25</v>
      </c>
      <c r="I963" s="16" t="s">
        <v>3294</v>
      </c>
      <c r="J963" s="16" t="s">
        <v>2312</v>
      </c>
      <c r="K963" s="16" t="s">
        <v>6</v>
      </c>
      <c r="L963" s="16" t="s">
        <v>172</v>
      </c>
      <c r="M963" s="16" t="s">
        <v>2313</v>
      </c>
      <c r="N963" s="13" t="s">
        <v>2314</v>
      </c>
      <c r="O963" s="13" t="str">
        <f>"0470922211"</f>
        <v>0470922211</v>
      </c>
    </row>
    <row r="964" spans="1:15" ht="39" hidden="1" customHeight="1">
      <c r="A964" s="21">
        <v>963</v>
      </c>
      <c r="B964" s="13" t="s">
        <v>2514</v>
      </c>
      <c r="C964" s="22">
        <v>1</v>
      </c>
      <c r="D964" s="14">
        <v>44915</v>
      </c>
      <c r="E964" s="15">
        <v>0.54166666666666663</v>
      </c>
      <c r="F964" s="19" t="s">
        <v>3996</v>
      </c>
      <c r="G964" s="15">
        <v>0.58333333333333337</v>
      </c>
      <c r="H964" s="13" t="s">
        <v>25</v>
      </c>
      <c r="I964" s="16" t="s">
        <v>3294</v>
      </c>
      <c r="J964" s="16" t="s">
        <v>2312</v>
      </c>
      <c r="K964" s="16" t="s">
        <v>6</v>
      </c>
      <c r="L964" s="16" t="s">
        <v>172</v>
      </c>
      <c r="M964" s="16" t="s">
        <v>2313</v>
      </c>
      <c r="N964" s="13" t="s">
        <v>2314</v>
      </c>
      <c r="O964" s="13" t="str">
        <f>"0470922211"</f>
        <v>0470922211</v>
      </c>
    </row>
    <row r="965" spans="1:15" ht="39" hidden="1" customHeight="1">
      <c r="A965" s="21">
        <v>964</v>
      </c>
      <c r="B965" s="13" t="s">
        <v>2829</v>
      </c>
      <c r="C965" s="22">
        <v>1</v>
      </c>
      <c r="D965" s="14">
        <v>44915</v>
      </c>
      <c r="E965" s="15">
        <v>0.71875</v>
      </c>
      <c r="F965" s="19" t="s">
        <v>3996</v>
      </c>
      <c r="G965" s="15">
        <v>0.76041666666666663</v>
      </c>
      <c r="H965" s="13" t="s">
        <v>484</v>
      </c>
      <c r="I965" s="16" t="s">
        <v>3378</v>
      </c>
      <c r="J965" s="16" t="s">
        <v>2830</v>
      </c>
      <c r="K965" s="16" t="s">
        <v>6</v>
      </c>
      <c r="L965" s="16" t="s">
        <v>2153</v>
      </c>
      <c r="M965" s="16" t="s">
        <v>1318</v>
      </c>
      <c r="N965" s="13" t="s">
        <v>2640</v>
      </c>
      <c r="O965" s="13" t="str">
        <f>"0948298904"</f>
        <v>0948298904</v>
      </c>
    </row>
    <row r="966" spans="1:15" ht="39" hidden="1" customHeight="1">
      <c r="A966" s="21">
        <v>965</v>
      </c>
      <c r="B966" s="13" t="s">
        <v>2826</v>
      </c>
      <c r="C966" s="22">
        <v>1</v>
      </c>
      <c r="D966" s="14">
        <v>44915</v>
      </c>
      <c r="E966" s="15">
        <v>0.72916666666666663</v>
      </c>
      <c r="F966" s="19" t="s">
        <v>3996</v>
      </c>
      <c r="G966" s="15">
        <v>0.77083333333333337</v>
      </c>
      <c r="H966" s="13" t="s">
        <v>115</v>
      </c>
      <c r="I966" s="16" t="s">
        <v>3391</v>
      </c>
      <c r="J966" s="16" t="s">
        <v>1929</v>
      </c>
      <c r="K966" s="16" t="s">
        <v>6</v>
      </c>
      <c r="L966" s="16" t="s">
        <v>760</v>
      </c>
      <c r="M966" s="16" t="s">
        <v>2827</v>
      </c>
      <c r="N966" s="13" t="s">
        <v>2828</v>
      </c>
      <c r="O966" s="13" t="str">
        <f>"0726813801"</f>
        <v>0726813801</v>
      </c>
    </row>
    <row r="967" spans="1:15" ht="39" hidden="1" customHeight="1">
      <c r="A967" s="21">
        <v>966</v>
      </c>
      <c r="B967" s="13" t="s">
        <v>2831</v>
      </c>
      <c r="C967" s="22">
        <v>1</v>
      </c>
      <c r="D967" s="14">
        <v>44915</v>
      </c>
      <c r="E967" s="15">
        <v>0.72916666666666663</v>
      </c>
      <c r="F967" s="19" t="s">
        <v>3996</v>
      </c>
      <c r="G967" s="15">
        <v>0.77083333333333337</v>
      </c>
      <c r="H967" s="13" t="s">
        <v>67</v>
      </c>
      <c r="I967" s="16" t="s">
        <v>3362</v>
      </c>
      <c r="J967" s="16" t="s">
        <v>2791</v>
      </c>
      <c r="K967" s="16" t="s">
        <v>127</v>
      </c>
      <c r="L967" s="16" t="s">
        <v>2832</v>
      </c>
      <c r="M967" s="16" t="s">
        <v>2833</v>
      </c>
      <c r="N967" s="13" t="s">
        <v>2834</v>
      </c>
      <c r="O967" s="13" t="str">
        <f>"0423005111"</f>
        <v>0423005111</v>
      </c>
    </row>
    <row r="968" spans="1:15" ht="39" hidden="1" customHeight="1">
      <c r="A968" s="21">
        <v>967</v>
      </c>
      <c r="B968" s="13" t="s">
        <v>2825</v>
      </c>
      <c r="C968" s="22">
        <v>1</v>
      </c>
      <c r="D968" s="14">
        <v>44916</v>
      </c>
      <c r="E968" s="15">
        <v>0.75</v>
      </c>
      <c r="F968" s="19" t="s">
        <v>3996</v>
      </c>
      <c r="G968" s="15">
        <v>0.79166666666666663</v>
      </c>
      <c r="H968" s="13" t="s">
        <v>34</v>
      </c>
      <c r="I968" s="16" t="s">
        <v>3344</v>
      </c>
      <c r="J968" s="16" t="s">
        <v>2696</v>
      </c>
      <c r="K968" s="16" t="s">
        <v>6</v>
      </c>
      <c r="L968" s="16" t="s">
        <v>696</v>
      </c>
      <c r="M968" s="16" t="s">
        <v>1763</v>
      </c>
      <c r="N968" s="13" t="s">
        <v>1764</v>
      </c>
      <c r="O968" s="13" t="str">
        <f>"0466253111"</f>
        <v>0466253111</v>
      </c>
    </row>
    <row r="969" spans="1:15" ht="39" hidden="1" customHeight="1">
      <c r="A969" s="21">
        <v>968</v>
      </c>
      <c r="B969" s="13" t="s">
        <v>2817</v>
      </c>
      <c r="C969" s="22">
        <v>1</v>
      </c>
      <c r="D969" s="14">
        <v>44917</v>
      </c>
      <c r="E969" s="15">
        <v>0.72916666666666663</v>
      </c>
      <c r="F969" s="19" t="s">
        <v>3996</v>
      </c>
      <c r="G969" s="15">
        <v>0.77083333333333337</v>
      </c>
      <c r="H969" s="13" t="s">
        <v>67</v>
      </c>
      <c r="I969" s="16" t="s">
        <v>3384</v>
      </c>
      <c r="J969" s="16" t="s">
        <v>2818</v>
      </c>
      <c r="K969" s="16" t="s">
        <v>6</v>
      </c>
      <c r="L969" s="16" t="s">
        <v>2819</v>
      </c>
      <c r="M969" s="16" t="s">
        <v>939</v>
      </c>
      <c r="N969" s="13" t="s">
        <v>940</v>
      </c>
      <c r="O969" s="13" t="str">
        <f>"0339793611"</f>
        <v>0339793611</v>
      </c>
    </row>
    <row r="970" spans="1:15" ht="39" hidden="1" customHeight="1">
      <c r="A970" s="21">
        <v>969</v>
      </c>
      <c r="B970" s="13" t="s">
        <v>2820</v>
      </c>
      <c r="C970" s="22">
        <v>1</v>
      </c>
      <c r="D970" s="14">
        <v>44917</v>
      </c>
      <c r="E970" s="15">
        <v>0.72916666666666663</v>
      </c>
      <c r="F970" s="19" t="s">
        <v>3996</v>
      </c>
      <c r="G970" s="15">
        <v>0.77083333333333337</v>
      </c>
      <c r="H970" s="13" t="s">
        <v>115</v>
      </c>
      <c r="I970" s="16" t="s">
        <v>3373</v>
      </c>
      <c r="J970" s="16" t="s">
        <v>2821</v>
      </c>
      <c r="K970" s="16" t="s">
        <v>6</v>
      </c>
      <c r="L970" s="16" t="s">
        <v>2822</v>
      </c>
      <c r="M970" s="16" t="s">
        <v>2823</v>
      </c>
      <c r="N970" s="13" t="s">
        <v>2824</v>
      </c>
      <c r="O970" s="13" t="str">
        <f>"0664719541"</f>
        <v>0664719541</v>
      </c>
    </row>
    <row r="971" spans="1:15" ht="39" hidden="1" customHeight="1">
      <c r="A971" s="21">
        <v>970</v>
      </c>
      <c r="B971" s="13" t="s">
        <v>2816</v>
      </c>
      <c r="C971" s="22">
        <v>1</v>
      </c>
      <c r="D971" s="14">
        <v>44918</v>
      </c>
      <c r="E971" s="15">
        <v>0.75</v>
      </c>
      <c r="F971" s="19" t="s">
        <v>3996</v>
      </c>
      <c r="G971" s="15">
        <v>0.80208333333333337</v>
      </c>
      <c r="H971" s="13" t="s">
        <v>137</v>
      </c>
      <c r="I971" s="16" t="s">
        <v>3292</v>
      </c>
      <c r="J971" s="16" t="s">
        <v>1872</v>
      </c>
      <c r="K971" s="16" t="s">
        <v>6</v>
      </c>
      <c r="L971" s="16" t="s">
        <v>7</v>
      </c>
      <c r="M971" s="16" t="s">
        <v>1874</v>
      </c>
      <c r="N971" s="13" t="s">
        <v>1875</v>
      </c>
      <c r="O971" s="13" t="str">
        <f>"0868218111"</f>
        <v>0868218111</v>
      </c>
    </row>
    <row r="972" spans="1:15" ht="39" hidden="1" customHeight="1">
      <c r="A972" s="21">
        <v>971</v>
      </c>
      <c r="B972" s="13" t="s">
        <v>3646</v>
      </c>
      <c r="C972" s="22">
        <v>1</v>
      </c>
      <c r="D972" s="14">
        <v>44918</v>
      </c>
      <c r="E972" s="15">
        <v>0.71875</v>
      </c>
      <c r="F972" s="19" t="s">
        <v>3996</v>
      </c>
      <c r="G972" s="15">
        <v>0.76041666666666663</v>
      </c>
      <c r="H972" s="13" t="s">
        <v>707</v>
      </c>
      <c r="I972" s="16" t="s">
        <v>3342</v>
      </c>
      <c r="J972" s="16" t="s">
        <v>888</v>
      </c>
      <c r="K972" s="16" t="s">
        <v>13</v>
      </c>
      <c r="L972" s="16" t="s">
        <v>3647</v>
      </c>
      <c r="M972" s="16" t="s">
        <v>2597</v>
      </c>
      <c r="N972" s="13" t="s">
        <v>891</v>
      </c>
      <c r="O972" s="13" t="str">
        <f>"0177342171"</f>
        <v>0177342171</v>
      </c>
    </row>
    <row r="973" spans="1:15" ht="39" hidden="1" customHeight="1">
      <c r="A973" s="21">
        <v>972</v>
      </c>
      <c r="B973" s="13" t="s">
        <v>2814</v>
      </c>
      <c r="C973" s="22">
        <v>1</v>
      </c>
      <c r="D973" s="14">
        <v>44921</v>
      </c>
      <c r="E973" s="15">
        <v>0.64583333333333337</v>
      </c>
      <c r="F973" s="19" t="s">
        <v>3996</v>
      </c>
      <c r="G973" s="15">
        <v>0.70833333333333337</v>
      </c>
      <c r="H973" s="13" t="s">
        <v>115</v>
      </c>
      <c r="I973" s="16" t="s">
        <v>3321</v>
      </c>
      <c r="J973" s="16" t="s">
        <v>1567</v>
      </c>
      <c r="K973" s="16" t="s">
        <v>9</v>
      </c>
      <c r="L973" s="16" t="s">
        <v>2815</v>
      </c>
      <c r="M973" s="16" t="s">
        <v>1116</v>
      </c>
      <c r="N973" s="13" t="s">
        <v>2475</v>
      </c>
      <c r="O973" s="13" t="str">
        <f>"0666453485"</f>
        <v>0666453485</v>
      </c>
    </row>
    <row r="974" spans="1:15" ht="39" hidden="1" customHeight="1">
      <c r="A974" s="21">
        <v>973</v>
      </c>
      <c r="B974" s="13" t="s">
        <v>2809</v>
      </c>
      <c r="C974" s="22">
        <v>1</v>
      </c>
      <c r="D974" s="14">
        <v>44930</v>
      </c>
      <c r="E974" s="15">
        <v>0.66666666666666663</v>
      </c>
      <c r="F974" s="19" t="s">
        <v>3996</v>
      </c>
      <c r="G974" s="15">
        <v>0.70833333333333337</v>
      </c>
      <c r="H974" s="13" t="s">
        <v>108</v>
      </c>
      <c r="I974" s="16" t="s">
        <v>3337</v>
      </c>
      <c r="J974" s="16" t="s">
        <v>2810</v>
      </c>
      <c r="K974" s="16" t="s">
        <v>13</v>
      </c>
      <c r="L974" s="16" t="s">
        <v>2811</v>
      </c>
      <c r="M974" s="16" t="s">
        <v>2812</v>
      </c>
      <c r="N974" s="13" t="s">
        <v>2813</v>
      </c>
      <c r="O974" s="13" t="str">
        <f>"0236255555"</f>
        <v>0236255555</v>
      </c>
    </row>
    <row r="975" spans="1:15" ht="39" hidden="1" customHeight="1">
      <c r="A975" s="21">
        <v>974</v>
      </c>
      <c r="B975" s="13" t="s">
        <v>2807</v>
      </c>
      <c r="C975" s="22">
        <v>1</v>
      </c>
      <c r="D975" s="14">
        <v>44931</v>
      </c>
      <c r="E975" s="15">
        <v>0.66666666666666663</v>
      </c>
      <c r="F975" s="19" t="s">
        <v>3996</v>
      </c>
      <c r="G975" s="15">
        <v>0.70833333333333337</v>
      </c>
      <c r="H975" s="13" t="s">
        <v>25</v>
      </c>
      <c r="I975" s="16" t="s">
        <v>3382</v>
      </c>
      <c r="J975" s="16" t="s">
        <v>2111</v>
      </c>
      <c r="K975" s="16" t="s">
        <v>9</v>
      </c>
      <c r="L975" s="16" t="s">
        <v>2808</v>
      </c>
      <c r="M975" s="16" t="s">
        <v>2653</v>
      </c>
      <c r="N975" s="13" t="s">
        <v>2654</v>
      </c>
      <c r="O975" s="13" t="str">
        <f>"0432515311"</f>
        <v>0432515311</v>
      </c>
    </row>
    <row r="976" spans="1:15" ht="39" hidden="1" customHeight="1">
      <c r="A976" s="21">
        <v>975</v>
      </c>
      <c r="B976" s="13" t="s">
        <v>2227</v>
      </c>
      <c r="C976" s="22">
        <v>1</v>
      </c>
      <c r="D976" s="14">
        <v>44936</v>
      </c>
      <c r="E976" s="15">
        <v>0.72916666666666663</v>
      </c>
      <c r="F976" s="19" t="s">
        <v>3996</v>
      </c>
      <c r="G976" s="15">
        <v>0.77083333333333337</v>
      </c>
      <c r="H976" s="13" t="s">
        <v>67</v>
      </c>
      <c r="I976" s="16" t="s">
        <v>3384</v>
      </c>
      <c r="J976" s="16" t="s">
        <v>2228</v>
      </c>
      <c r="K976" s="16" t="s">
        <v>9</v>
      </c>
      <c r="L976" s="16" t="s">
        <v>2229</v>
      </c>
      <c r="M976" s="16" t="s">
        <v>271</v>
      </c>
      <c r="N976" s="13" t="s">
        <v>2230</v>
      </c>
      <c r="O976" s="13" t="str">
        <f>"0339793611"</f>
        <v>0339793611</v>
      </c>
    </row>
    <row r="977" spans="1:15" ht="39" hidden="1" customHeight="1">
      <c r="A977" s="21">
        <v>976</v>
      </c>
      <c r="B977" s="13" t="s">
        <v>2805</v>
      </c>
      <c r="C977" s="22">
        <v>1</v>
      </c>
      <c r="D977" s="14">
        <v>44938</v>
      </c>
      <c r="E977" s="15">
        <v>0.66666666666666663</v>
      </c>
      <c r="F977" s="19" t="s">
        <v>3996</v>
      </c>
      <c r="G977" s="15">
        <v>0.70833333333333337</v>
      </c>
      <c r="H977" s="13" t="s">
        <v>80</v>
      </c>
      <c r="I977" s="16" t="s">
        <v>3383</v>
      </c>
      <c r="J977" s="16" t="s">
        <v>2594</v>
      </c>
      <c r="K977" s="16" t="s">
        <v>6</v>
      </c>
      <c r="L977" s="16" t="s">
        <v>1086</v>
      </c>
      <c r="M977" s="16" t="s">
        <v>152</v>
      </c>
      <c r="N977" s="13" t="s">
        <v>153</v>
      </c>
      <c r="O977" s="13" t="str">
        <f>"0596655011"</f>
        <v>0596655011</v>
      </c>
    </row>
    <row r="978" spans="1:15" ht="39" hidden="1" customHeight="1">
      <c r="A978" s="21">
        <v>977</v>
      </c>
      <c r="B978" s="13" t="s">
        <v>2806</v>
      </c>
      <c r="C978" s="22">
        <v>1</v>
      </c>
      <c r="D978" s="14">
        <v>44938</v>
      </c>
      <c r="E978" s="15">
        <v>0.72916666666666663</v>
      </c>
      <c r="F978" s="19" t="s">
        <v>3996</v>
      </c>
      <c r="G978" s="15">
        <v>0.77083333333333337</v>
      </c>
      <c r="H978" s="13" t="s">
        <v>67</v>
      </c>
      <c r="I978" s="16" t="s">
        <v>3454</v>
      </c>
      <c r="J978" s="16" t="s">
        <v>1595</v>
      </c>
      <c r="K978" s="16" t="s">
        <v>13</v>
      </c>
      <c r="L978" s="16" t="s">
        <v>1817</v>
      </c>
      <c r="M978" s="16" t="s">
        <v>1597</v>
      </c>
      <c r="N978" s="13" t="s">
        <v>1598</v>
      </c>
      <c r="O978" s="13" t="str">
        <f>"0339644019"</f>
        <v>0339644019</v>
      </c>
    </row>
    <row r="979" spans="1:15" ht="39" hidden="1" customHeight="1">
      <c r="A979" s="21">
        <v>978</v>
      </c>
      <c r="B979" s="13" t="s">
        <v>2798</v>
      </c>
      <c r="C979" s="22">
        <v>1</v>
      </c>
      <c r="D979" s="14">
        <v>44939</v>
      </c>
      <c r="E979" s="15">
        <v>0.66666666666666663</v>
      </c>
      <c r="F979" s="19" t="s">
        <v>3996</v>
      </c>
      <c r="G979" s="15">
        <v>0.70833333333333337</v>
      </c>
      <c r="H979" s="13" t="s">
        <v>110</v>
      </c>
      <c r="I979" s="16" t="s">
        <v>3381</v>
      </c>
      <c r="J979" s="16" t="s">
        <v>2799</v>
      </c>
      <c r="K979" s="16" t="s">
        <v>6</v>
      </c>
      <c r="L979" s="16" t="s">
        <v>2800</v>
      </c>
      <c r="M979" s="16" t="s">
        <v>2801</v>
      </c>
      <c r="N979" s="13" t="s">
        <v>2802</v>
      </c>
      <c r="O979" s="13" t="str">
        <f>"0542533125"</f>
        <v>0542533125</v>
      </c>
    </row>
    <row r="980" spans="1:15" ht="39" hidden="1" customHeight="1">
      <c r="A980" s="21">
        <v>979</v>
      </c>
      <c r="B980" s="13" t="s">
        <v>2803</v>
      </c>
      <c r="C980" s="22">
        <v>1</v>
      </c>
      <c r="D980" s="14">
        <v>44939</v>
      </c>
      <c r="E980" s="15">
        <v>0.64583333333333337</v>
      </c>
      <c r="F980" s="19" t="s">
        <v>3996</v>
      </c>
      <c r="G980" s="15">
        <v>0.70833333333333337</v>
      </c>
      <c r="H980" s="13" t="s">
        <v>115</v>
      </c>
      <c r="I980" s="16" t="s">
        <v>3321</v>
      </c>
      <c r="J980" s="16" t="s">
        <v>1567</v>
      </c>
      <c r="K980" s="16" t="s">
        <v>9</v>
      </c>
      <c r="L980" s="16" t="s">
        <v>2804</v>
      </c>
      <c r="M980" s="16" t="s">
        <v>1116</v>
      </c>
      <c r="N980" s="13" t="s">
        <v>2475</v>
      </c>
      <c r="O980" s="13" t="str">
        <f>"0666453485"</f>
        <v>0666453485</v>
      </c>
    </row>
    <row r="981" spans="1:15" ht="39" hidden="1" customHeight="1">
      <c r="A981" s="21">
        <v>980</v>
      </c>
      <c r="B981" s="13" t="s">
        <v>3002</v>
      </c>
      <c r="C981" s="22">
        <v>1</v>
      </c>
      <c r="D981" s="14">
        <v>44942</v>
      </c>
      <c r="E981" s="15">
        <v>0.71875</v>
      </c>
      <c r="F981" s="19" t="s">
        <v>3996</v>
      </c>
      <c r="G981" s="15">
        <v>0.76041666666666663</v>
      </c>
      <c r="H981" s="13" t="s">
        <v>110</v>
      </c>
      <c r="I981" s="16" t="s">
        <v>3429</v>
      </c>
      <c r="J981" s="16" t="s">
        <v>1586</v>
      </c>
      <c r="K981" s="16" t="s">
        <v>9</v>
      </c>
      <c r="L981" s="16" t="s">
        <v>181</v>
      </c>
      <c r="M981" s="16" t="s">
        <v>1587</v>
      </c>
      <c r="N981" s="13" t="s">
        <v>1588</v>
      </c>
      <c r="O981" s="13" t="str">
        <f>"0534512703"</f>
        <v>0534512703</v>
      </c>
    </row>
    <row r="982" spans="1:15" ht="39" hidden="1" customHeight="1">
      <c r="A982" s="21">
        <v>981</v>
      </c>
      <c r="B982" s="13" t="s">
        <v>2797</v>
      </c>
      <c r="C982" s="22">
        <v>1</v>
      </c>
      <c r="D982" s="14">
        <v>44942</v>
      </c>
      <c r="E982" s="15">
        <v>0.72916666666666663</v>
      </c>
      <c r="F982" s="19" t="s">
        <v>3996</v>
      </c>
      <c r="G982" s="15">
        <v>0.77083333333333337</v>
      </c>
      <c r="H982" s="13" t="s">
        <v>282</v>
      </c>
      <c r="I982" s="16" t="s">
        <v>3306</v>
      </c>
      <c r="J982" s="16" t="s">
        <v>2587</v>
      </c>
      <c r="K982" s="16" t="s">
        <v>9</v>
      </c>
      <c r="L982" s="16" t="s">
        <v>832</v>
      </c>
      <c r="M982" s="16" t="s">
        <v>2589</v>
      </c>
      <c r="N982" s="13" t="s">
        <v>680</v>
      </c>
      <c r="O982" s="13" t="str">
        <f>"0227177765"</f>
        <v>0227177765</v>
      </c>
    </row>
    <row r="983" spans="1:15" ht="39" hidden="1" customHeight="1">
      <c r="A983" s="21">
        <v>982</v>
      </c>
      <c r="B983" s="13" t="s">
        <v>2793</v>
      </c>
      <c r="C983" s="22">
        <v>1</v>
      </c>
      <c r="D983" s="14">
        <v>44943</v>
      </c>
      <c r="E983" s="15">
        <v>0.71875</v>
      </c>
      <c r="F983" s="19" t="s">
        <v>3996</v>
      </c>
      <c r="G983" s="15">
        <v>0.76041666666666663</v>
      </c>
      <c r="H983" s="13" t="s">
        <v>707</v>
      </c>
      <c r="I983" s="16" t="s">
        <v>3342</v>
      </c>
      <c r="J983" s="16" t="s">
        <v>888</v>
      </c>
      <c r="K983" s="16" t="s">
        <v>13</v>
      </c>
      <c r="L983" s="16" t="s">
        <v>2794</v>
      </c>
      <c r="M983" s="16" t="s">
        <v>2597</v>
      </c>
      <c r="N983" s="13" t="s">
        <v>891</v>
      </c>
      <c r="O983" s="13" t="str">
        <f>"0177342171"</f>
        <v>0177342171</v>
      </c>
    </row>
    <row r="984" spans="1:15" ht="39" hidden="1" customHeight="1">
      <c r="A984" s="21">
        <v>983</v>
      </c>
      <c r="B984" s="13" t="s">
        <v>2795</v>
      </c>
      <c r="C984" s="22">
        <v>1</v>
      </c>
      <c r="D984" s="14">
        <v>44943</v>
      </c>
      <c r="E984" s="15">
        <v>0.73958333333333337</v>
      </c>
      <c r="F984" s="19" t="s">
        <v>3996</v>
      </c>
      <c r="G984" s="15">
        <v>0.78125</v>
      </c>
      <c r="H984" s="13" t="s">
        <v>1130</v>
      </c>
      <c r="I984" s="16" t="s">
        <v>3322</v>
      </c>
      <c r="J984" s="16" t="s">
        <v>2199</v>
      </c>
      <c r="K984" s="16" t="s">
        <v>13</v>
      </c>
      <c r="L984" s="16" t="s">
        <v>2796</v>
      </c>
      <c r="M984" s="16" t="s">
        <v>1133</v>
      </c>
      <c r="N984" s="13" t="s">
        <v>1134</v>
      </c>
      <c r="O984" s="13" t="str">
        <f>"0992307002"</f>
        <v>0992307002</v>
      </c>
    </row>
    <row r="985" spans="1:15" ht="39" hidden="1" customHeight="1">
      <c r="A985" s="21">
        <v>984</v>
      </c>
      <c r="B985" s="13" t="s">
        <v>2790</v>
      </c>
      <c r="C985" s="22">
        <v>1</v>
      </c>
      <c r="D985" s="14">
        <v>44945</v>
      </c>
      <c r="E985" s="15">
        <v>0.72916666666666663</v>
      </c>
      <c r="F985" s="19" t="s">
        <v>3996</v>
      </c>
      <c r="G985" s="15">
        <v>0.77083333333333337</v>
      </c>
      <c r="H985" s="13" t="s">
        <v>67</v>
      </c>
      <c r="I985" s="16" t="s">
        <v>3362</v>
      </c>
      <c r="J985" s="16" t="s">
        <v>2791</v>
      </c>
      <c r="K985" s="16" t="s">
        <v>127</v>
      </c>
      <c r="L985" s="16" t="s">
        <v>2792</v>
      </c>
      <c r="M985" s="16" t="s">
        <v>2412</v>
      </c>
      <c r="N985" s="13" t="s">
        <v>2413</v>
      </c>
      <c r="O985" s="13" t="str">
        <f>"0423005111"</f>
        <v>0423005111</v>
      </c>
    </row>
    <row r="986" spans="1:15" ht="39" hidden="1" customHeight="1">
      <c r="A986" s="21">
        <v>985</v>
      </c>
      <c r="B986" s="13" t="s">
        <v>2780</v>
      </c>
      <c r="C986" s="22">
        <v>1</v>
      </c>
      <c r="D986" s="14">
        <v>44946</v>
      </c>
      <c r="E986" s="15">
        <v>0.72916666666666663</v>
      </c>
      <c r="F986" s="19" t="s">
        <v>3996</v>
      </c>
      <c r="G986" s="15">
        <v>0.77083333333333337</v>
      </c>
      <c r="H986" s="13" t="s">
        <v>110</v>
      </c>
      <c r="I986" s="16" t="s">
        <v>3443</v>
      </c>
      <c r="J986" s="16" t="s">
        <v>346</v>
      </c>
      <c r="K986" s="16" t="s">
        <v>9</v>
      </c>
      <c r="L986" s="16" t="s">
        <v>181</v>
      </c>
      <c r="M986" s="16" t="s">
        <v>2402</v>
      </c>
      <c r="N986" s="13" t="s">
        <v>2403</v>
      </c>
      <c r="O986" s="13" t="str">
        <f>"0537215555"</f>
        <v>0537215555</v>
      </c>
    </row>
    <row r="987" spans="1:15" ht="39" hidden="1" customHeight="1">
      <c r="A987" s="21">
        <v>986</v>
      </c>
      <c r="B987" s="13" t="s">
        <v>2781</v>
      </c>
      <c r="C987" s="22">
        <v>1</v>
      </c>
      <c r="D987" s="14">
        <v>44946</v>
      </c>
      <c r="E987" s="15">
        <v>0.75</v>
      </c>
      <c r="F987" s="19" t="s">
        <v>3996</v>
      </c>
      <c r="G987" s="15">
        <v>0.8125</v>
      </c>
      <c r="H987" s="13" t="s">
        <v>115</v>
      </c>
      <c r="I987" s="16" t="s">
        <v>3327</v>
      </c>
      <c r="J987" s="16" t="s">
        <v>2782</v>
      </c>
      <c r="K987" s="16" t="s">
        <v>13</v>
      </c>
      <c r="L987" s="16" t="s">
        <v>2783</v>
      </c>
      <c r="M987" s="16" t="s">
        <v>2784</v>
      </c>
      <c r="N987" s="13" t="s">
        <v>2785</v>
      </c>
      <c r="O987" s="13" t="str">
        <f>"0722342001"</f>
        <v>0722342001</v>
      </c>
    </row>
    <row r="988" spans="1:15" ht="39" hidden="1" customHeight="1">
      <c r="A988" s="21">
        <v>987</v>
      </c>
      <c r="B988" s="13" t="s">
        <v>2786</v>
      </c>
      <c r="C988" s="22">
        <v>1</v>
      </c>
      <c r="D988" s="14">
        <v>44946</v>
      </c>
      <c r="E988" s="15">
        <v>0.45833333333333331</v>
      </c>
      <c r="F988" s="19" t="s">
        <v>3996</v>
      </c>
      <c r="G988" s="15">
        <v>0.5</v>
      </c>
      <c r="H988" s="13" t="s">
        <v>646</v>
      </c>
      <c r="I988" s="16" t="s">
        <v>3445</v>
      </c>
      <c r="J988" s="16" t="s">
        <v>1632</v>
      </c>
      <c r="K988" s="16" t="s">
        <v>9</v>
      </c>
      <c r="L988" s="16" t="s">
        <v>2787</v>
      </c>
      <c r="M988" s="16" t="s">
        <v>2788</v>
      </c>
      <c r="N988" s="13" t="s">
        <v>2789</v>
      </c>
      <c r="O988" s="13" t="str">
        <f>"0963536501"</f>
        <v>0963536501</v>
      </c>
    </row>
    <row r="989" spans="1:15" ht="39" hidden="1" customHeight="1">
      <c r="A989" s="21">
        <v>988</v>
      </c>
      <c r="B989" s="13" t="s">
        <v>2778</v>
      </c>
      <c r="C989" s="22">
        <v>2</v>
      </c>
      <c r="D989" s="14">
        <v>44947</v>
      </c>
      <c r="E989" s="15">
        <v>0.41666666666666669</v>
      </c>
      <c r="F989" s="19" t="s">
        <v>3996</v>
      </c>
      <c r="G989" s="15">
        <v>0.70833333333333337</v>
      </c>
      <c r="H989" s="13" t="s">
        <v>159</v>
      </c>
      <c r="I989" s="16" t="s">
        <v>3462</v>
      </c>
      <c r="J989" s="16" t="s">
        <v>2779</v>
      </c>
      <c r="K989" s="16" t="s">
        <v>6</v>
      </c>
      <c r="L989" s="16" t="s">
        <v>859</v>
      </c>
      <c r="M989" s="16" t="s">
        <v>860</v>
      </c>
      <c r="N989" s="13" t="s">
        <v>861</v>
      </c>
      <c r="O989" s="13" t="str">
        <f>"0255243000"</f>
        <v>0255243000</v>
      </c>
    </row>
    <row r="990" spans="1:15" ht="39" hidden="1" customHeight="1">
      <c r="A990" s="21">
        <v>989</v>
      </c>
      <c r="B990" s="13" t="s">
        <v>2774</v>
      </c>
      <c r="C990" s="22">
        <v>1</v>
      </c>
      <c r="D990" s="14">
        <v>44949</v>
      </c>
      <c r="E990" s="15">
        <v>0.72916666666666663</v>
      </c>
      <c r="F990" s="19" t="s">
        <v>3996</v>
      </c>
      <c r="G990" s="15">
        <v>0.77083333333333337</v>
      </c>
      <c r="H990" s="13" t="s">
        <v>115</v>
      </c>
      <c r="I990" s="16" t="s">
        <v>3455</v>
      </c>
      <c r="J990" s="16" t="s">
        <v>2775</v>
      </c>
      <c r="K990" s="16" t="s">
        <v>6</v>
      </c>
      <c r="L990" s="16" t="s">
        <v>2776</v>
      </c>
      <c r="M990" s="16" t="s">
        <v>1149</v>
      </c>
      <c r="N990" s="13" t="s">
        <v>2777</v>
      </c>
      <c r="O990" s="13" t="str">
        <f>"0728040101"</f>
        <v>0728040101</v>
      </c>
    </row>
    <row r="991" spans="1:15" ht="39" hidden="1" customHeight="1">
      <c r="A991" s="21">
        <v>990</v>
      </c>
      <c r="B991" s="13" t="s">
        <v>2768</v>
      </c>
      <c r="C991" s="22">
        <v>1</v>
      </c>
      <c r="D991" s="14">
        <v>44950</v>
      </c>
      <c r="E991" s="15">
        <v>0.625</v>
      </c>
      <c r="F991" s="19" t="s">
        <v>3996</v>
      </c>
      <c r="G991" s="15">
        <v>0.67708333333333337</v>
      </c>
      <c r="H991" s="13" t="s">
        <v>1021</v>
      </c>
      <c r="I991" s="16" t="s">
        <v>3446</v>
      </c>
      <c r="J991" s="16" t="s">
        <v>2769</v>
      </c>
      <c r="K991" s="16" t="s">
        <v>6</v>
      </c>
      <c r="L991" s="16" t="s">
        <v>2770</v>
      </c>
      <c r="M991" s="16" t="s">
        <v>2771</v>
      </c>
      <c r="N991" s="13" t="s">
        <v>2772</v>
      </c>
      <c r="O991" s="13" t="str">
        <f>"0878113333"</f>
        <v>0878113333</v>
      </c>
    </row>
    <row r="992" spans="1:15" ht="39" hidden="1" customHeight="1">
      <c r="A992" s="21">
        <v>991</v>
      </c>
      <c r="B992" s="13" t="s">
        <v>2773</v>
      </c>
      <c r="C992" s="22">
        <v>1</v>
      </c>
      <c r="D992" s="14">
        <v>44950</v>
      </c>
      <c r="E992" s="15">
        <v>0.72916666666666663</v>
      </c>
      <c r="F992" s="19" t="s">
        <v>3996</v>
      </c>
      <c r="G992" s="15">
        <v>0.77083333333333337</v>
      </c>
      <c r="H992" s="13" t="s">
        <v>484</v>
      </c>
      <c r="I992" s="16" t="s">
        <v>3458</v>
      </c>
      <c r="J992" s="16" t="s">
        <v>818</v>
      </c>
      <c r="K992" s="16" t="s">
        <v>9</v>
      </c>
      <c r="L992" s="16" t="s">
        <v>819</v>
      </c>
      <c r="M992" s="16" t="s">
        <v>1869</v>
      </c>
      <c r="N992" s="13" t="s">
        <v>1870</v>
      </c>
      <c r="O992" s="13" t="str">
        <f>"0936415111"</f>
        <v>0936415111</v>
      </c>
    </row>
    <row r="993" spans="1:15" ht="39" hidden="1" customHeight="1">
      <c r="A993" s="21">
        <v>992</v>
      </c>
      <c r="B993" s="13" t="s">
        <v>3003</v>
      </c>
      <c r="C993" s="22">
        <v>1</v>
      </c>
      <c r="D993" s="14">
        <v>44950</v>
      </c>
      <c r="E993" s="15">
        <v>0.71875</v>
      </c>
      <c r="F993" s="19" t="s">
        <v>3996</v>
      </c>
      <c r="G993" s="15">
        <v>0.76041666666666663</v>
      </c>
      <c r="H993" s="13" t="s">
        <v>110</v>
      </c>
      <c r="I993" s="16" t="s">
        <v>3429</v>
      </c>
      <c r="J993" s="16" t="s">
        <v>1586</v>
      </c>
      <c r="K993" s="16" t="s">
        <v>9</v>
      </c>
      <c r="L993" s="16" t="s">
        <v>181</v>
      </c>
      <c r="M993" s="16" t="s">
        <v>1587</v>
      </c>
      <c r="N993" s="13" t="s">
        <v>1588</v>
      </c>
      <c r="O993" s="13" t="str">
        <f>"0534512703"</f>
        <v>0534512703</v>
      </c>
    </row>
    <row r="994" spans="1:15" ht="39" hidden="1" customHeight="1">
      <c r="A994" s="21">
        <v>993</v>
      </c>
      <c r="B994" s="13" t="s">
        <v>2765</v>
      </c>
      <c r="C994" s="22">
        <v>1</v>
      </c>
      <c r="D994" s="14">
        <v>44951</v>
      </c>
      <c r="E994" s="15">
        <v>0.72916666666666663</v>
      </c>
      <c r="F994" s="19" t="s">
        <v>3996</v>
      </c>
      <c r="G994" s="15">
        <v>0.77083333333333337</v>
      </c>
      <c r="H994" s="13" t="s">
        <v>1843</v>
      </c>
      <c r="I994" s="16" t="s">
        <v>3457</v>
      </c>
      <c r="J994" s="16" t="s">
        <v>1844</v>
      </c>
      <c r="K994" s="16" t="s">
        <v>13</v>
      </c>
      <c r="L994" s="16" t="s">
        <v>2766</v>
      </c>
      <c r="M994" s="16" t="s">
        <v>2767</v>
      </c>
      <c r="N994" s="13" t="s">
        <v>1847</v>
      </c>
      <c r="O994" s="13" t="str">
        <f>"0899605098"</f>
        <v>0899605098</v>
      </c>
    </row>
    <row r="995" spans="1:15" ht="39" hidden="1" customHeight="1">
      <c r="A995" s="21">
        <v>994</v>
      </c>
      <c r="B995" s="13" t="s">
        <v>3004</v>
      </c>
      <c r="C995" s="22">
        <v>1</v>
      </c>
      <c r="D995" s="14">
        <v>44951</v>
      </c>
      <c r="E995" s="15">
        <v>0.77083333333333337</v>
      </c>
      <c r="F995" s="19" t="s">
        <v>3996</v>
      </c>
      <c r="G995" s="15">
        <v>0.8125</v>
      </c>
      <c r="H995" s="13" t="s">
        <v>102</v>
      </c>
      <c r="I995" s="16" t="s">
        <v>3426</v>
      </c>
      <c r="J995" s="16" t="s">
        <v>839</v>
      </c>
      <c r="K995" s="16" t="s">
        <v>13</v>
      </c>
      <c r="L995" s="16" t="s">
        <v>3005</v>
      </c>
      <c r="M995" s="16" t="s">
        <v>841</v>
      </c>
      <c r="N995" s="13" t="s">
        <v>842</v>
      </c>
      <c r="O995" s="13" t="str">
        <f>"0429951511"</f>
        <v>0429951511</v>
      </c>
    </row>
    <row r="996" spans="1:15" ht="39" hidden="1" customHeight="1">
      <c r="A996" s="21">
        <v>995</v>
      </c>
      <c r="B996" s="13" t="s">
        <v>3006</v>
      </c>
      <c r="C996" s="22">
        <v>1</v>
      </c>
      <c r="D996" s="14">
        <v>44951</v>
      </c>
      <c r="E996" s="15">
        <v>0.72916666666666663</v>
      </c>
      <c r="F996" s="19" t="s">
        <v>3996</v>
      </c>
      <c r="G996" s="15">
        <v>0.77083333333333337</v>
      </c>
      <c r="H996" s="13" t="s">
        <v>282</v>
      </c>
      <c r="I996" s="16" t="s">
        <v>3306</v>
      </c>
      <c r="J996" s="16" t="s">
        <v>2587</v>
      </c>
      <c r="K996" s="16" t="s">
        <v>6</v>
      </c>
      <c r="L996" s="16" t="s">
        <v>3007</v>
      </c>
      <c r="M996" s="16" t="s">
        <v>2589</v>
      </c>
      <c r="N996" s="13" t="s">
        <v>680</v>
      </c>
      <c r="O996" s="13" t="str">
        <f>"0227177765"</f>
        <v>0227177765</v>
      </c>
    </row>
    <row r="997" spans="1:15" ht="39" hidden="1" customHeight="1">
      <c r="A997" s="21">
        <v>996</v>
      </c>
      <c r="B997" s="13" t="s">
        <v>3008</v>
      </c>
      <c r="C997" s="22">
        <v>1</v>
      </c>
      <c r="D997" s="14">
        <v>44952</v>
      </c>
      <c r="E997" s="15">
        <v>0.72916666666666663</v>
      </c>
      <c r="F997" s="19" t="s">
        <v>3996</v>
      </c>
      <c r="G997" s="15">
        <v>0.77083333333333337</v>
      </c>
      <c r="H997" s="13" t="s">
        <v>108</v>
      </c>
      <c r="I997" s="16" t="s">
        <v>3418</v>
      </c>
      <c r="J997" s="16" t="s">
        <v>3009</v>
      </c>
      <c r="K997" s="16" t="s">
        <v>9</v>
      </c>
      <c r="L997" s="16" t="s">
        <v>3010</v>
      </c>
      <c r="M997" s="16" t="s">
        <v>2943</v>
      </c>
      <c r="N997" s="13" t="s">
        <v>2944</v>
      </c>
      <c r="O997" s="13" t="str">
        <f>"0235265111"</f>
        <v>0235265111</v>
      </c>
    </row>
    <row r="998" spans="1:15" ht="39" hidden="1" customHeight="1">
      <c r="A998" s="21">
        <v>997</v>
      </c>
      <c r="B998" s="13" t="s">
        <v>3011</v>
      </c>
      <c r="C998" s="22">
        <v>1</v>
      </c>
      <c r="D998" s="14">
        <v>44952</v>
      </c>
      <c r="E998" s="15">
        <v>0.70833333333333337</v>
      </c>
      <c r="F998" s="19" t="s">
        <v>3996</v>
      </c>
      <c r="G998" s="15">
        <v>0.75</v>
      </c>
      <c r="H998" s="13" t="s">
        <v>147</v>
      </c>
      <c r="I998" s="16" t="s">
        <v>3318</v>
      </c>
      <c r="J998" s="16" t="s">
        <v>1479</v>
      </c>
      <c r="K998" s="16" t="s">
        <v>13</v>
      </c>
      <c r="L998" s="16" t="s">
        <v>3012</v>
      </c>
      <c r="M998" s="16" t="s">
        <v>1481</v>
      </c>
      <c r="N998" s="13" t="s">
        <v>1482</v>
      </c>
      <c r="O998" s="13" t="str">
        <f>"0734410828"</f>
        <v>0734410828</v>
      </c>
    </row>
    <row r="999" spans="1:15" ht="39" hidden="1" customHeight="1">
      <c r="A999" s="21">
        <v>998</v>
      </c>
      <c r="B999" s="13" t="s">
        <v>2762</v>
      </c>
      <c r="C999" s="22">
        <v>1</v>
      </c>
      <c r="D999" s="14">
        <v>44953</v>
      </c>
      <c r="E999" s="15">
        <v>0.71875</v>
      </c>
      <c r="F999" s="19" t="s">
        <v>3996</v>
      </c>
      <c r="G999" s="15">
        <v>0.76041666666666663</v>
      </c>
      <c r="H999" s="13" t="s">
        <v>115</v>
      </c>
      <c r="I999" s="16" t="s">
        <v>3295</v>
      </c>
      <c r="J999" s="16" t="s">
        <v>2763</v>
      </c>
      <c r="K999" s="16" t="s">
        <v>9</v>
      </c>
      <c r="L999" s="16" t="s">
        <v>2764</v>
      </c>
      <c r="M999" s="16" t="s">
        <v>2049</v>
      </c>
      <c r="N999" s="13" t="s">
        <v>2050</v>
      </c>
      <c r="O999" s="13" t="str">
        <f>"0664433446"</f>
        <v>0664433446</v>
      </c>
    </row>
    <row r="1000" spans="1:15" ht="39" hidden="1" customHeight="1">
      <c r="A1000" s="21">
        <v>999</v>
      </c>
      <c r="B1000" s="13" t="s">
        <v>3013</v>
      </c>
      <c r="C1000" s="22">
        <v>1</v>
      </c>
      <c r="D1000" s="14">
        <v>44953</v>
      </c>
      <c r="E1000" s="15">
        <v>0.75</v>
      </c>
      <c r="F1000" s="19" t="s">
        <v>3996</v>
      </c>
      <c r="G1000" s="15">
        <v>0.79166666666666663</v>
      </c>
      <c r="H1000" s="13" t="s">
        <v>108</v>
      </c>
      <c r="I1000" s="16" t="s">
        <v>3388</v>
      </c>
      <c r="J1000" s="16" t="s">
        <v>531</v>
      </c>
      <c r="K1000" s="16" t="s">
        <v>13</v>
      </c>
      <c r="L1000" s="16" t="s">
        <v>128</v>
      </c>
      <c r="M1000" s="16" t="s">
        <v>533</v>
      </c>
      <c r="N1000" s="13" t="s">
        <v>534</v>
      </c>
      <c r="O1000" s="13" t="str">
        <f>"0234262001"</f>
        <v>0234262001</v>
      </c>
    </row>
    <row r="1001" spans="1:15" ht="39" hidden="1" customHeight="1">
      <c r="A1001" s="21">
        <v>1000</v>
      </c>
      <c r="B1001" s="13" t="s">
        <v>3014</v>
      </c>
      <c r="C1001" s="22">
        <v>1</v>
      </c>
      <c r="D1001" s="14">
        <v>44953</v>
      </c>
      <c r="E1001" s="15">
        <v>0.66666666666666663</v>
      </c>
      <c r="F1001" s="19" t="s">
        <v>3996</v>
      </c>
      <c r="G1001" s="15">
        <v>0.70833333333333337</v>
      </c>
      <c r="H1001" s="13" t="s">
        <v>29</v>
      </c>
      <c r="I1001" s="16" t="s">
        <v>3374</v>
      </c>
      <c r="J1001" s="16" t="s">
        <v>3015</v>
      </c>
      <c r="K1001" s="16" t="s">
        <v>9</v>
      </c>
      <c r="L1001" s="16" t="s">
        <v>3016</v>
      </c>
      <c r="M1001" s="16" t="s">
        <v>3017</v>
      </c>
      <c r="N1001" s="13" t="s">
        <v>3018</v>
      </c>
      <c r="O1001" s="13" t="str">
        <f>"0562932260"</f>
        <v>0562932260</v>
      </c>
    </row>
    <row r="1002" spans="1:15" ht="39" hidden="1" customHeight="1">
      <c r="A1002" s="21">
        <v>1001</v>
      </c>
      <c r="B1002" s="13" t="s">
        <v>2753</v>
      </c>
      <c r="C1002" s="22">
        <v>1</v>
      </c>
      <c r="D1002" s="14">
        <v>44956</v>
      </c>
      <c r="E1002" s="15">
        <v>0.75</v>
      </c>
      <c r="F1002" s="19" t="s">
        <v>3996</v>
      </c>
      <c r="G1002" s="15">
        <v>0.79166666666666663</v>
      </c>
      <c r="H1002" s="13" t="s">
        <v>5</v>
      </c>
      <c r="I1002" s="16" t="s">
        <v>3422</v>
      </c>
      <c r="J1002" s="16" t="s">
        <v>1520</v>
      </c>
      <c r="K1002" s="16" t="s">
        <v>9</v>
      </c>
      <c r="L1002" s="16" t="s">
        <v>2754</v>
      </c>
      <c r="M1002" s="16" t="s">
        <v>2741</v>
      </c>
      <c r="N1002" s="13" t="s">
        <v>1523</v>
      </c>
      <c r="O1002" s="13" t="str">
        <f>"0956241515"</f>
        <v>0956241515</v>
      </c>
    </row>
    <row r="1003" spans="1:15" ht="39" hidden="1" customHeight="1">
      <c r="A1003" s="21">
        <v>1002</v>
      </c>
      <c r="B1003" s="13" t="s">
        <v>2755</v>
      </c>
      <c r="C1003" s="22">
        <v>1</v>
      </c>
      <c r="D1003" s="14">
        <v>44956</v>
      </c>
      <c r="E1003" s="15">
        <v>0.72916666666666663</v>
      </c>
      <c r="F1003" s="19" t="s">
        <v>3996</v>
      </c>
      <c r="G1003" s="15">
        <v>0.77083333333333337</v>
      </c>
      <c r="H1003" s="13" t="s">
        <v>115</v>
      </c>
      <c r="I1003" s="16" t="s">
        <v>3345</v>
      </c>
      <c r="J1003" s="16" t="s">
        <v>1546</v>
      </c>
      <c r="K1003" s="16" t="s">
        <v>6</v>
      </c>
      <c r="L1003" s="16" t="s">
        <v>722</v>
      </c>
      <c r="M1003" s="16" t="s">
        <v>2756</v>
      </c>
      <c r="N1003" s="13" t="s">
        <v>1548</v>
      </c>
      <c r="O1003" s="13" t="str">
        <f>"0669293604"</f>
        <v>0669293604</v>
      </c>
    </row>
    <row r="1004" spans="1:15" ht="39" hidden="1" customHeight="1">
      <c r="A1004" s="21">
        <v>1003</v>
      </c>
      <c r="B1004" s="13" t="s">
        <v>2757</v>
      </c>
      <c r="C1004" s="22">
        <v>1</v>
      </c>
      <c r="D1004" s="14">
        <v>44956</v>
      </c>
      <c r="E1004" s="15">
        <v>0.75</v>
      </c>
      <c r="F1004" s="19" t="s">
        <v>3996</v>
      </c>
      <c r="G1004" s="15">
        <v>0.79166666666666663</v>
      </c>
      <c r="H1004" s="13" t="s">
        <v>102</v>
      </c>
      <c r="I1004" s="16" t="s">
        <v>3329</v>
      </c>
      <c r="J1004" s="16" t="s">
        <v>2758</v>
      </c>
      <c r="K1004" s="16" t="s">
        <v>6</v>
      </c>
      <c r="L1004" s="16" t="s">
        <v>1340</v>
      </c>
      <c r="M1004" s="16" t="s">
        <v>1341</v>
      </c>
      <c r="N1004" s="13" t="s">
        <v>1342</v>
      </c>
      <c r="O1004" s="13" t="str">
        <f>"0487221111"</f>
        <v>0487221111</v>
      </c>
    </row>
    <row r="1005" spans="1:15" ht="39" hidden="1" customHeight="1">
      <c r="A1005" s="21">
        <v>1004</v>
      </c>
      <c r="B1005" s="13" t="s">
        <v>2759</v>
      </c>
      <c r="C1005" s="22">
        <v>1</v>
      </c>
      <c r="D1005" s="14">
        <v>44956</v>
      </c>
      <c r="E1005" s="15">
        <v>0.72916666666666663</v>
      </c>
      <c r="F1005" s="19" t="s">
        <v>3996</v>
      </c>
      <c r="G1005" s="15">
        <v>0.77083333333333337</v>
      </c>
      <c r="H1005" s="13" t="s">
        <v>34</v>
      </c>
      <c r="I1005" s="16" t="s">
        <v>3444</v>
      </c>
      <c r="J1005" s="16" t="s">
        <v>2760</v>
      </c>
      <c r="K1005" s="16" t="s">
        <v>6</v>
      </c>
      <c r="L1005" s="16" t="s">
        <v>2761</v>
      </c>
      <c r="M1005" s="16" t="s">
        <v>1823</v>
      </c>
      <c r="N1005" s="13" t="s">
        <v>1417</v>
      </c>
      <c r="O1005" s="13" t="str">
        <f>"0452535392"</f>
        <v>0452535392</v>
      </c>
    </row>
    <row r="1006" spans="1:15" ht="39" hidden="1" customHeight="1">
      <c r="A1006" s="21">
        <v>1005</v>
      </c>
      <c r="B1006" s="13" t="s">
        <v>3019</v>
      </c>
      <c r="C1006" s="22">
        <v>1</v>
      </c>
      <c r="D1006" s="14">
        <v>44956</v>
      </c>
      <c r="E1006" s="15">
        <v>0.66666666666666663</v>
      </c>
      <c r="F1006" s="19" t="s">
        <v>3996</v>
      </c>
      <c r="G1006" s="15">
        <v>0.70833333333333337</v>
      </c>
      <c r="H1006" s="13" t="s">
        <v>112</v>
      </c>
      <c r="I1006" s="16" t="s">
        <v>3407</v>
      </c>
      <c r="J1006" s="16" t="s">
        <v>1627</v>
      </c>
      <c r="K1006" s="16" t="s">
        <v>9</v>
      </c>
      <c r="L1006" s="16" t="s">
        <v>3020</v>
      </c>
      <c r="M1006" s="16" t="s">
        <v>3021</v>
      </c>
      <c r="N1006" s="13" t="s">
        <v>3022</v>
      </c>
      <c r="O1006" s="13" t="str">
        <f>"0292407711"</f>
        <v>0292407711</v>
      </c>
    </row>
    <row r="1007" spans="1:15" ht="39" hidden="1" customHeight="1">
      <c r="A1007" s="21">
        <v>1006</v>
      </c>
      <c r="B1007" s="13" t="s">
        <v>2751</v>
      </c>
      <c r="C1007" s="22">
        <v>1</v>
      </c>
      <c r="D1007" s="14">
        <v>44957</v>
      </c>
      <c r="E1007" s="15">
        <v>0.67708333333333337</v>
      </c>
      <c r="F1007" s="19" t="s">
        <v>3996</v>
      </c>
      <c r="G1007" s="15">
        <v>0.71875</v>
      </c>
      <c r="H1007" s="13" t="s">
        <v>29</v>
      </c>
      <c r="I1007" s="16" t="s">
        <v>3413</v>
      </c>
      <c r="J1007" s="16" t="s">
        <v>650</v>
      </c>
      <c r="K1007" s="16" t="s">
        <v>6</v>
      </c>
      <c r="L1007" s="16" t="s">
        <v>2752</v>
      </c>
      <c r="M1007" s="16" t="s">
        <v>1438</v>
      </c>
      <c r="N1007" s="13" t="s">
        <v>1439</v>
      </c>
      <c r="O1007" s="13" t="str">
        <f>"0529511111"</f>
        <v>0529511111</v>
      </c>
    </row>
    <row r="1008" spans="1:15" ht="39" hidden="1" customHeight="1">
      <c r="A1008" s="21">
        <v>1007</v>
      </c>
      <c r="B1008" s="13" t="s">
        <v>3023</v>
      </c>
      <c r="C1008" s="22">
        <v>1</v>
      </c>
      <c r="D1008" s="14">
        <v>44958</v>
      </c>
      <c r="E1008" s="15">
        <v>0.75</v>
      </c>
      <c r="F1008" s="19" t="s">
        <v>3996</v>
      </c>
      <c r="G1008" s="15">
        <v>0.79166666666666663</v>
      </c>
      <c r="H1008" s="13" t="s">
        <v>11</v>
      </c>
      <c r="I1008" s="16" t="s">
        <v>3364</v>
      </c>
      <c r="J1008" s="16" t="s">
        <v>2180</v>
      </c>
      <c r="K1008" s="16" t="s">
        <v>13</v>
      </c>
      <c r="L1008" s="16" t="s">
        <v>3024</v>
      </c>
      <c r="M1008" s="16" t="s">
        <v>3025</v>
      </c>
      <c r="N1008" s="13" t="s">
        <v>3026</v>
      </c>
      <c r="O1008" s="13" t="str">
        <f>"0285587580"</f>
        <v>0285587580</v>
      </c>
    </row>
    <row r="1009" spans="1:15" ht="39" hidden="1" customHeight="1">
      <c r="A1009" s="21">
        <v>1008</v>
      </c>
      <c r="B1009" s="13" t="s">
        <v>3027</v>
      </c>
      <c r="C1009" s="22">
        <v>1</v>
      </c>
      <c r="D1009" s="14">
        <v>44959</v>
      </c>
      <c r="E1009" s="15">
        <v>0.66666666666666663</v>
      </c>
      <c r="F1009" s="19" t="s">
        <v>3996</v>
      </c>
      <c r="G1009" s="15">
        <v>0.70833333333333337</v>
      </c>
      <c r="H1009" s="13" t="s">
        <v>45</v>
      </c>
      <c r="I1009" s="16" t="s">
        <v>3396</v>
      </c>
      <c r="J1009" s="16" t="s">
        <v>46</v>
      </c>
      <c r="K1009" s="16" t="s">
        <v>9</v>
      </c>
      <c r="L1009" s="16" t="s">
        <v>109</v>
      </c>
      <c r="M1009" s="16" t="s">
        <v>628</v>
      </c>
      <c r="N1009" s="13" t="s">
        <v>3028</v>
      </c>
      <c r="O1009" s="13" t="str">
        <f>"0824723111"</f>
        <v>0824723111</v>
      </c>
    </row>
    <row r="1010" spans="1:15" ht="39" hidden="1" customHeight="1">
      <c r="A1010" s="21">
        <v>1009</v>
      </c>
      <c r="B1010" s="13" t="s">
        <v>3029</v>
      </c>
      <c r="C1010" s="22">
        <v>1</v>
      </c>
      <c r="D1010" s="14">
        <v>44959</v>
      </c>
      <c r="E1010" s="15">
        <v>0.66666666666666663</v>
      </c>
      <c r="F1010" s="19" t="s">
        <v>3996</v>
      </c>
      <c r="G1010" s="15">
        <v>0.70833333333333337</v>
      </c>
      <c r="H1010" s="13" t="s">
        <v>29</v>
      </c>
      <c r="I1010" s="16" t="s">
        <v>3316</v>
      </c>
      <c r="J1010" s="16" t="s">
        <v>836</v>
      </c>
      <c r="K1010" s="16" t="s">
        <v>13</v>
      </c>
      <c r="L1010" s="16" t="s">
        <v>3030</v>
      </c>
      <c r="M1010" s="16" t="s">
        <v>31</v>
      </c>
      <c r="N1010" s="13" t="s">
        <v>32</v>
      </c>
      <c r="O1010" s="13" t="str">
        <f>"0526116261"</f>
        <v>0526116261</v>
      </c>
    </row>
    <row r="1011" spans="1:15" ht="39" hidden="1" customHeight="1">
      <c r="A1011" s="21">
        <v>1010</v>
      </c>
      <c r="B1011" s="13" t="s">
        <v>3034</v>
      </c>
      <c r="C1011" s="22">
        <v>1</v>
      </c>
      <c r="D1011" s="14">
        <v>44960</v>
      </c>
      <c r="E1011" s="15">
        <v>0.71875</v>
      </c>
      <c r="F1011" s="19" t="s">
        <v>3996</v>
      </c>
      <c r="G1011" s="15">
        <v>0.76041666666666663</v>
      </c>
      <c r="H1011" s="13" t="s">
        <v>110</v>
      </c>
      <c r="I1011" s="16" t="s">
        <v>3354</v>
      </c>
      <c r="J1011" s="16" t="s">
        <v>2881</v>
      </c>
      <c r="K1011" s="16" t="s">
        <v>9</v>
      </c>
      <c r="L1011" s="16" t="s">
        <v>109</v>
      </c>
      <c r="M1011" s="16" t="s">
        <v>2882</v>
      </c>
      <c r="N1011" s="13" t="s">
        <v>2883</v>
      </c>
      <c r="O1011" s="13" t="str">
        <f>"0538385000"</f>
        <v>0538385000</v>
      </c>
    </row>
    <row r="1012" spans="1:15" ht="39" hidden="1" customHeight="1">
      <c r="A1012" s="21">
        <v>1011</v>
      </c>
      <c r="B1012" s="13" t="s">
        <v>3031</v>
      </c>
      <c r="C1012" s="22">
        <v>1</v>
      </c>
      <c r="D1012" s="14">
        <v>44960</v>
      </c>
      <c r="E1012" s="15">
        <v>0.75</v>
      </c>
      <c r="F1012" s="19" t="s">
        <v>3996</v>
      </c>
      <c r="G1012" s="15">
        <v>0.79166666666666663</v>
      </c>
      <c r="H1012" s="13" t="s">
        <v>29</v>
      </c>
      <c r="I1012" s="16" t="s">
        <v>3349</v>
      </c>
      <c r="J1012" s="16" t="s">
        <v>33</v>
      </c>
      <c r="K1012" s="16" t="s">
        <v>6</v>
      </c>
      <c r="L1012" s="16" t="s">
        <v>7</v>
      </c>
      <c r="M1012" s="16" t="s">
        <v>3032</v>
      </c>
      <c r="N1012" s="13" t="s">
        <v>3033</v>
      </c>
      <c r="O1012" s="13" t="str">
        <f>"0562430523"</f>
        <v>0562430523</v>
      </c>
    </row>
    <row r="1013" spans="1:15" ht="39" hidden="1" customHeight="1">
      <c r="A1013" s="21">
        <v>1012</v>
      </c>
      <c r="B1013" s="13" t="s">
        <v>3035</v>
      </c>
      <c r="C1013" s="22">
        <v>1</v>
      </c>
      <c r="D1013" s="14">
        <v>44963</v>
      </c>
      <c r="E1013" s="15">
        <v>0.75</v>
      </c>
      <c r="F1013" s="19" t="s">
        <v>3996</v>
      </c>
      <c r="G1013" s="15">
        <v>0.79166666666666663</v>
      </c>
      <c r="H1013" s="13" t="s">
        <v>484</v>
      </c>
      <c r="I1013" s="16" t="s">
        <v>3036</v>
      </c>
      <c r="J1013" s="16" t="s">
        <v>3036</v>
      </c>
      <c r="K1013" s="16" t="s">
        <v>13</v>
      </c>
      <c r="L1013" s="16" t="s">
        <v>1906</v>
      </c>
      <c r="M1013" s="16" t="s">
        <v>1381</v>
      </c>
      <c r="N1013" s="13" t="s">
        <v>1382</v>
      </c>
      <c r="O1013" s="13" t="str">
        <f>"0944531061"</f>
        <v>0944531061</v>
      </c>
    </row>
    <row r="1014" spans="1:15" ht="39" hidden="1" customHeight="1">
      <c r="A1014" s="21">
        <v>1013</v>
      </c>
      <c r="B1014" s="13" t="s">
        <v>2750</v>
      </c>
      <c r="C1014" s="22">
        <v>1</v>
      </c>
      <c r="D1014" s="14">
        <v>44964</v>
      </c>
      <c r="E1014" s="15">
        <v>0.75</v>
      </c>
      <c r="F1014" s="19" t="s">
        <v>3996</v>
      </c>
      <c r="G1014" s="15">
        <v>0.79166666666666663</v>
      </c>
      <c r="H1014" s="13" t="s">
        <v>5</v>
      </c>
      <c r="I1014" s="16" t="s">
        <v>3422</v>
      </c>
      <c r="J1014" s="16" t="s">
        <v>1520</v>
      </c>
      <c r="K1014" s="16" t="s">
        <v>6</v>
      </c>
      <c r="L1014" s="16" t="s">
        <v>1532</v>
      </c>
      <c r="M1014" s="16" t="s">
        <v>2741</v>
      </c>
      <c r="N1014" s="13" t="s">
        <v>1523</v>
      </c>
      <c r="O1014" s="13" t="str">
        <f>"0956241515"</f>
        <v>0956241515</v>
      </c>
    </row>
    <row r="1015" spans="1:15" ht="39" hidden="1" customHeight="1">
      <c r="A1015" s="21">
        <v>1014</v>
      </c>
      <c r="B1015" s="13" t="s">
        <v>3037</v>
      </c>
      <c r="C1015" s="22">
        <v>1</v>
      </c>
      <c r="D1015" s="14">
        <v>44964</v>
      </c>
      <c r="E1015" s="15">
        <v>0.66666666666666663</v>
      </c>
      <c r="F1015" s="19" t="s">
        <v>3996</v>
      </c>
      <c r="G1015" s="15">
        <v>0.70833333333333337</v>
      </c>
      <c r="H1015" s="13" t="s">
        <v>108</v>
      </c>
      <c r="I1015" s="16" t="s">
        <v>3337</v>
      </c>
      <c r="J1015" s="16" t="s">
        <v>1536</v>
      </c>
      <c r="K1015" s="16" t="s">
        <v>9</v>
      </c>
      <c r="L1015" s="16" t="s">
        <v>1537</v>
      </c>
      <c r="M1015" s="16" t="s">
        <v>2446</v>
      </c>
      <c r="N1015" s="13" t="s">
        <v>1539</v>
      </c>
      <c r="O1015" s="13" t="str">
        <f>"0236255555"</f>
        <v>0236255555</v>
      </c>
    </row>
    <row r="1016" spans="1:15" ht="39" hidden="1" customHeight="1">
      <c r="A1016" s="21">
        <v>1015</v>
      </c>
      <c r="B1016" s="13" t="s">
        <v>3038</v>
      </c>
      <c r="C1016" s="22">
        <v>1</v>
      </c>
      <c r="D1016" s="14">
        <v>44964</v>
      </c>
      <c r="E1016" s="15">
        <v>0.72916666666666663</v>
      </c>
      <c r="F1016" s="19" t="s">
        <v>3996</v>
      </c>
      <c r="G1016" s="15">
        <v>0.79166666666666663</v>
      </c>
      <c r="H1016" s="13" t="s">
        <v>67</v>
      </c>
      <c r="I1016" s="16" t="s">
        <v>3433</v>
      </c>
      <c r="J1016" s="16" t="s">
        <v>3039</v>
      </c>
      <c r="K1016" s="16" t="s">
        <v>9</v>
      </c>
      <c r="L1016" s="16" t="s">
        <v>793</v>
      </c>
      <c r="M1016" s="16" t="s">
        <v>1203</v>
      </c>
      <c r="N1016" s="13" t="s">
        <v>1204</v>
      </c>
      <c r="O1016" s="13" t="str">
        <f>"0425265511"</f>
        <v>0425265511</v>
      </c>
    </row>
    <row r="1017" spans="1:15" ht="39" hidden="1" customHeight="1">
      <c r="A1017" s="21">
        <v>1016</v>
      </c>
      <c r="B1017" s="13" t="s">
        <v>3040</v>
      </c>
      <c r="C1017" s="22">
        <v>1</v>
      </c>
      <c r="D1017" s="14">
        <v>44964</v>
      </c>
      <c r="E1017" s="15">
        <v>0.71875</v>
      </c>
      <c r="F1017" s="19" t="s">
        <v>3996</v>
      </c>
      <c r="G1017" s="15">
        <v>0.76041666666666663</v>
      </c>
      <c r="H1017" s="13" t="s">
        <v>67</v>
      </c>
      <c r="I1017" s="16" t="s">
        <v>3430</v>
      </c>
      <c r="J1017" s="16" t="s">
        <v>1136</v>
      </c>
      <c r="K1017" s="16" t="s">
        <v>9</v>
      </c>
      <c r="L1017" s="16" t="s">
        <v>2024</v>
      </c>
      <c r="M1017" s="16" t="s">
        <v>1138</v>
      </c>
      <c r="N1017" s="13" t="s">
        <v>1139</v>
      </c>
      <c r="O1017" s="13" t="str">
        <f>"0424611535"</f>
        <v>0424611535</v>
      </c>
    </row>
    <row r="1018" spans="1:15" ht="39" hidden="1" customHeight="1">
      <c r="A1018" s="21">
        <v>1017</v>
      </c>
      <c r="B1018" s="13" t="s">
        <v>3041</v>
      </c>
      <c r="C1018" s="22">
        <v>1</v>
      </c>
      <c r="D1018" s="14">
        <v>44965</v>
      </c>
      <c r="E1018" s="15">
        <v>0.66666666666666663</v>
      </c>
      <c r="F1018" s="19" t="s">
        <v>3996</v>
      </c>
      <c r="G1018" s="15">
        <v>0.70833333333333337</v>
      </c>
      <c r="H1018" s="13" t="s">
        <v>34</v>
      </c>
      <c r="I1018" s="16" t="s">
        <v>3288</v>
      </c>
      <c r="J1018" s="16" t="s">
        <v>2338</v>
      </c>
      <c r="K1018" s="16" t="s">
        <v>9</v>
      </c>
      <c r="L1018" s="16" t="s">
        <v>259</v>
      </c>
      <c r="M1018" s="16" t="s">
        <v>2339</v>
      </c>
      <c r="N1018" s="13" t="s">
        <v>2340</v>
      </c>
      <c r="O1018" s="13" t="str">
        <f>"0448443333"</f>
        <v>0448443333</v>
      </c>
    </row>
    <row r="1019" spans="1:15" ht="39" hidden="1" customHeight="1">
      <c r="A1019" s="21">
        <v>1018</v>
      </c>
      <c r="B1019" s="13" t="s">
        <v>3042</v>
      </c>
      <c r="C1019" s="22">
        <v>1</v>
      </c>
      <c r="D1019" s="14">
        <v>44965</v>
      </c>
      <c r="E1019" s="15">
        <v>0.75</v>
      </c>
      <c r="F1019" s="19" t="s">
        <v>3996</v>
      </c>
      <c r="G1019" s="15">
        <v>0.79166666666666663</v>
      </c>
      <c r="H1019" s="13" t="s">
        <v>67</v>
      </c>
      <c r="I1019" s="16" t="s">
        <v>3341</v>
      </c>
      <c r="J1019" s="16" t="s">
        <v>424</v>
      </c>
      <c r="K1019" s="16" t="s">
        <v>9</v>
      </c>
      <c r="L1019" s="16" t="s">
        <v>109</v>
      </c>
      <c r="M1019" s="16" t="s">
        <v>425</v>
      </c>
      <c r="N1019" s="13" t="s">
        <v>426</v>
      </c>
      <c r="O1019" s="13" t="str">
        <f>"0338629111"</f>
        <v>0338629111</v>
      </c>
    </row>
    <row r="1020" spans="1:15" ht="39" hidden="1" customHeight="1">
      <c r="A1020" s="21">
        <v>1019</v>
      </c>
      <c r="B1020" s="13" t="s">
        <v>3043</v>
      </c>
      <c r="C1020" s="22">
        <v>1</v>
      </c>
      <c r="D1020" s="14">
        <v>44966</v>
      </c>
      <c r="E1020" s="15">
        <v>0.72916666666666663</v>
      </c>
      <c r="F1020" s="19" t="s">
        <v>3996</v>
      </c>
      <c r="G1020" s="15">
        <v>0.77083333333333337</v>
      </c>
      <c r="H1020" s="13" t="s">
        <v>484</v>
      </c>
      <c r="I1020" s="16" t="s">
        <v>3378</v>
      </c>
      <c r="J1020" s="16" t="s">
        <v>3044</v>
      </c>
      <c r="K1020" s="16" t="s">
        <v>13</v>
      </c>
      <c r="L1020" s="16" t="s">
        <v>2735</v>
      </c>
      <c r="M1020" s="16" t="s">
        <v>1318</v>
      </c>
      <c r="N1020" s="13" t="s">
        <v>2640</v>
      </c>
      <c r="O1020" s="13" t="str">
        <f>"0948298904"</f>
        <v>0948298904</v>
      </c>
    </row>
    <row r="1021" spans="1:15" ht="39" hidden="1" customHeight="1">
      <c r="A1021" s="21">
        <v>1020</v>
      </c>
      <c r="B1021" s="13" t="s">
        <v>3045</v>
      </c>
      <c r="C1021" s="22">
        <v>1</v>
      </c>
      <c r="D1021" s="14">
        <v>44966</v>
      </c>
      <c r="E1021" s="15">
        <v>0.72916666666666663</v>
      </c>
      <c r="F1021" s="19" t="s">
        <v>3996</v>
      </c>
      <c r="G1021" s="15">
        <v>0.77083333333333337</v>
      </c>
      <c r="H1021" s="13" t="s">
        <v>11</v>
      </c>
      <c r="I1021" s="16" t="s">
        <v>3371</v>
      </c>
      <c r="J1021" s="16" t="s">
        <v>3046</v>
      </c>
      <c r="K1021" s="16" t="s">
        <v>9</v>
      </c>
      <c r="L1021" s="16" t="s">
        <v>109</v>
      </c>
      <c r="M1021" s="16" t="s">
        <v>812</v>
      </c>
      <c r="N1021" s="13" t="s">
        <v>65</v>
      </c>
      <c r="O1021" s="13" t="str">
        <f>"0283225222"</f>
        <v>0283225222</v>
      </c>
    </row>
    <row r="1022" spans="1:15" ht="39" hidden="1" customHeight="1">
      <c r="A1022" s="21">
        <v>1021</v>
      </c>
      <c r="B1022" s="13" t="s">
        <v>3047</v>
      </c>
      <c r="C1022" s="22">
        <v>1</v>
      </c>
      <c r="D1022" s="14">
        <v>44966</v>
      </c>
      <c r="E1022" s="15">
        <v>0.77083333333333337</v>
      </c>
      <c r="F1022" s="19" t="s">
        <v>3996</v>
      </c>
      <c r="G1022" s="15">
        <v>0.82291666666666663</v>
      </c>
      <c r="H1022" s="13" t="s">
        <v>67</v>
      </c>
      <c r="I1022" s="16" t="s">
        <v>3299</v>
      </c>
      <c r="J1022" s="16" t="s">
        <v>3048</v>
      </c>
      <c r="K1022" s="16" t="s">
        <v>9</v>
      </c>
      <c r="L1022" s="16" t="s">
        <v>3049</v>
      </c>
      <c r="M1022" s="16" t="s">
        <v>2157</v>
      </c>
      <c r="N1022" s="13" t="s">
        <v>2158</v>
      </c>
      <c r="O1022" s="13" t="str">
        <f>"0345678911"</f>
        <v>0345678911</v>
      </c>
    </row>
    <row r="1023" spans="1:15" ht="39" hidden="1" customHeight="1">
      <c r="A1023" s="21">
        <v>1022</v>
      </c>
      <c r="B1023" s="13" t="s">
        <v>3050</v>
      </c>
      <c r="C1023" s="22">
        <v>1</v>
      </c>
      <c r="D1023" s="14">
        <v>44967</v>
      </c>
      <c r="E1023" s="15">
        <v>0.72916666666666663</v>
      </c>
      <c r="F1023" s="19" t="s">
        <v>3996</v>
      </c>
      <c r="G1023" s="15">
        <v>0.77083333333333337</v>
      </c>
      <c r="H1023" s="13" t="s">
        <v>29</v>
      </c>
      <c r="I1023" s="16" t="s">
        <v>3404</v>
      </c>
      <c r="J1023" s="16" t="s">
        <v>2998</v>
      </c>
      <c r="K1023" s="16" t="s">
        <v>6</v>
      </c>
      <c r="L1023" s="16" t="s">
        <v>3051</v>
      </c>
      <c r="M1023" s="16" t="s">
        <v>3052</v>
      </c>
      <c r="N1023" s="13" t="s">
        <v>932</v>
      </c>
      <c r="O1023" s="13" t="str">
        <f>"0524815111"</f>
        <v>0524815111</v>
      </c>
    </row>
    <row r="1024" spans="1:15" ht="39" hidden="1" customHeight="1">
      <c r="A1024" s="21">
        <v>1023</v>
      </c>
      <c r="B1024" s="13" t="s">
        <v>3053</v>
      </c>
      <c r="C1024" s="22">
        <v>1</v>
      </c>
      <c r="D1024" s="14">
        <v>44970</v>
      </c>
      <c r="E1024" s="15">
        <v>0.72916666666666663</v>
      </c>
      <c r="F1024" s="19" t="s">
        <v>3996</v>
      </c>
      <c r="G1024" s="15">
        <v>0.77083333333333337</v>
      </c>
      <c r="H1024" s="13" t="s">
        <v>117</v>
      </c>
      <c r="I1024" s="16" t="s">
        <v>3305</v>
      </c>
      <c r="J1024" s="16" t="s">
        <v>695</v>
      </c>
      <c r="K1024" s="16" t="s">
        <v>9</v>
      </c>
      <c r="L1024" s="16" t="s">
        <v>109</v>
      </c>
      <c r="M1024" s="16" t="s">
        <v>2441</v>
      </c>
      <c r="N1024" s="13" t="s">
        <v>3054</v>
      </c>
      <c r="O1024" s="13" t="str">
        <f>"0157243115"</f>
        <v>0157243115</v>
      </c>
    </row>
    <row r="1025" spans="1:15" ht="39" hidden="1" customHeight="1">
      <c r="A1025" s="21">
        <v>1024</v>
      </c>
      <c r="B1025" s="13" t="s">
        <v>3055</v>
      </c>
      <c r="C1025" s="22">
        <v>1</v>
      </c>
      <c r="D1025" s="14">
        <v>44971</v>
      </c>
      <c r="E1025" s="15">
        <v>0.75</v>
      </c>
      <c r="F1025" s="19" t="s">
        <v>3996</v>
      </c>
      <c r="G1025" s="15">
        <v>0.79166666666666663</v>
      </c>
      <c r="H1025" s="13" t="s">
        <v>25</v>
      </c>
      <c r="I1025" s="16" t="s">
        <v>3369</v>
      </c>
      <c r="J1025" s="16" t="s">
        <v>2190</v>
      </c>
      <c r="K1025" s="16" t="s">
        <v>13</v>
      </c>
      <c r="L1025" s="16" t="s">
        <v>3056</v>
      </c>
      <c r="M1025" s="16" t="s">
        <v>3057</v>
      </c>
      <c r="N1025" s="13" t="s">
        <v>3058</v>
      </c>
      <c r="O1025" s="13" t="str">
        <f>"0473220151"</f>
        <v>0473220151</v>
      </c>
    </row>
    <row r="1026" spans="1:15" ht="39" hidden="1" customHeight="1">
      <c r="A1026" s="21">
        <v>1025</v>
      </c>
      <c r="B1026" s="13" t="s">
        <v>2746</v>
      </c>
      <c r="C1026" s="22">
        <v>1</v>
      </c>
      <c r="D1026" s="14">
        <v>44972</v>
      </c>
      <c r="E1026" s="15">
        <v>0.72916666666666663</v>
      </c>
      <c r="F1026" s="19" t="s">
        <v>3996</v>
      </c>
      <c r="G1026" s="15">
        <v>0.77083333333333337</v>
      </c>
      <c r="H1026" s="13" t="s">
        <v>34</v>
      </c>
      <c r="I1026" s="16" t="s">
        <v>3448</v>
      </c>
      <c r="J1026" s="16" t="s">
        <v>2747</v>
      </c>
      <c r="K1026" s="16" t="s">
        <v>9</v>
      </c>
      <c r="L1026" s="16" t="s">
        <v>2018</v>
      </c>
      <c r="M1026" s="16" t="s">
        <v>2748</v>
      </c>
      <c r="N1026" s="13" t="s">
        <v>2749</v>
      </c>
      <c r="O1026" s="13" t="str">
        <f>"0427428311"</f>
        <v>0427428311</v>
      </c>
    </row>
    <row r="1027" spans="1:15" ht="39" hidden="1" customHeight="1">
      <c r="A1027" s="21">
        <v>1026</v>
      </c>
      <c r="B1027" s="13" t="s">
        <v>3059</v>
      </c>
      <c r="C1027" s="22">
        <v>1</v>
      </c>
      <c r="D1027" s="14">
        <v>44972</v>
      </c>
      <c r="E1027" s="15">
        <v>0.72916666666666663</v>
      </c>
      <c r="F1027" s="19" t="s">
        <v>3996</v>
      </c>
      <c r="G1027" s="15">
        <v>0.77083333333333337</v>
      </c>
      <c r="H1027" s="13" t="s">
        <v>484</v>
      </c>
      <c r="I1027" s="16" t="s">
        <v>3440</v>
      </c>
      <c r="J1027" s="16" t="s">
        <v>818</v>
      </c>
      <c r="K1027" s="16" t="s">
        <v>6</v>
      </c>
      <c r="L1027" s="16" t="s">
        <v>873</v>
      </c>
      <c r="M1027" s="16" t="s">
        <v>1869</v>
      </c>
      <c r="N1027" s="13" t="s">
        <v>1870</v>
      </c>
      <c r="O1027" s="13" t="str">
        <f>"0936415111"</f>
        <v>0936415111</v>
      </c>
    </row>
    <row r="1028" spans="1:15" ht="39" hidden="1" customHeight="1">
      <c r="A1028" s="21">
        <v>1027</v>
      </c>
      <c r="B1028" s="13" t="s">
        <v>3060</v>
      </c>
      <c r="C1028" s="22">
        <v>1</v>
      </c>
      <c r="D1028" s="14">
        <v>44972</v>
      </c>
      <c r="E1028" s="15">
        <v>0.72916666666666663</v>
      </c>
      <c r="F1028" s="19" t="s">
        <v>3996</v>
      </c>
      <c r="G1028" s="15">
        <v>0.77083333333333337</v>
      </c>
      <c r="H1028" s="13" t="s">
        <v>67</v>
      </c>
      <c r="I1028" s="16" t="s">
        <v>3433</v>
      </c>
      <c r="J1028" s="16" t="s">
        <v>3061</v>
      </c>
      <c r="K1028" s="16" t="s">
        <v>6</v>
      </c>
      <c r="L1028" s="16" t="s">
        <v>382</v>
      </c>
      <c r="M1028" s="16" t="s">
        <v>1203</v>
      </c>
      <c r="N1028" s="13" t="s">
        <v>1204</v>
      </c>
      <c r="O1028" s="13" t="str">
        <f>"0425265511"</f>
        <v>0425265511</v>
      </c>
    </row>
    <row r="1029" spans="1:15" ht="39" hidden="1" customHeight="1">
      <c r="A1029" s="21">
        <v>1028</v>
      </c>
      <c r="B1029" s="13" t="s">
        <v>3062</v>
      </c>
      <c r="C1029" s="22">
        <v>1</v>
      </c>
      <c r="D1029" s="14">
        <v>44973</v>
      </c>
      <c r="E1029" s="15">
        <v>0.72916666666666663</v>
      </c>
      <c r="F1029" s="19" t="s">
        <v>3996</v>
      </c>
      <c r="G1029" s="15">
        <v>0.79166666666666663</v>
      </c>
      <c r="H1029" s="13" t="s">
        <v>67</v>
      </c>
      <c r="I1029" s="16" t="s">
        <v>3433</v>
      </c>
      <c r="J1029" s="16" t="s">
        <v>2328</v>
      </c>
      <c r="K1029" s="16" t="s">
        <v>13</v>
      </c>
      <c r="L1029" s="16" t="s">
        <v>3063</v>
      </c>
      <c r="M1029" s="16" t="s">
        <v>1203</v>
      </c>
      <c r="N1029" s="13" t="s">
        <v>1204</v>
      </c>
      <c r="O1029" s="13" t="str">
        <f>"0425265511"</f>
        <v>0425265511</v>
      </c>
    </row>
    <row r="1030" spans="1:15" ht="39" hidden="1" customHeight="1">
      <c r="A1030" s="21">
        <v>1029</v>
      </c>
      <c r="B1030" s="13" t="s">
        <v>3064</v>
      </c>
      <c r="C1030" s="22">
        <v>1</v>
      </c>
      <c r="D1030" s="14">
        <v>44973</v>
      </c>
      <c r="E1030" s="15">
        <v>0.72916666666666663</v>
      </c>
      <c r="F1030" s="19" t="s">
        <v>3996</v>
      </c>
      <c r="G1030" s="15">
        <v>0.77083333333333337</v>
      </c>
      <c r="H1030" s="13" t="s">
        <v>67</v>
      </c>
      <c r="I1030" s="16" t="s">
        <v>3362</v>
      </c>
      <c r="J1030" s="16" t="s">
        <v>2791</v>
      </c>
      <c r="K1030" s="16" t="s">
        <v>127</v>
      </c>
      <c r="L1030" s="16" t="s">
        <v>3065</v>
      </c>
      <c r="M1030" s="16" t="s">
        <v>3066</v>
      </c>
      <c r="N1030" s="13" t="s">
        <v>2834</v>
      </c>
      <c r="O1030" s="13" t="str">
        <f>"0423005111"</f>
        <v>0423005111</v>
      </c>
    </row>
    <row r="1031" spans="1:15" ht="39" hidden="1" customHeight="1">
      <c r="A1031" s="21">
        <v>1030</v>
      </c>
      <c r="B1031" s="13" t="s">
        <v>2742</v>
      </c>
      <c r="C1031" s="22">
        <v>1</v>
      </c>
      <c r="D1031" s="14">
        <v>44974</v>
      </c>
      <c r="E1031" s="15">
        <v>0.72916666666666663</v>
      </c>
      <c r="F1031" s="19" t="s">
        <v>3996</v>
      </c>
      <c r="G1031" s="15">
        <v>0.79166666666666663</v>
      </c>
      <c r="H1031" s="13" t="s">
        <v>115</v>
      </c>
      <c r="I1031" s="16" t="s">
        <v>3456</v>
      </c>
      <c r="J1031" s="16" t="s">
        <v>2743</v>
      </c>
      <c r="K1031" s="16" t="s">
        <v>9</v>
      </c>
      <c r="L1031" s="16" t="s">
        <v>2744</v>
      </c>
      <c r="M1031" s="16" t="s">
        <v>2745</v>
      </c>
      <c r="N1031" s="13" t="s">
        <v>1387</v>
      </c>
      <c r="O1031" s="13" t="str">
        <f>"0725431234"</f>
        <v>0725431234</v>
      </c>
    </row>
    <row r="1032" spans="1:15" ht="39" hidden="1" customHeight="1">
      <c r="A1032" s="21">
        <v>1031</v>
      </c>
      <c r="B1032" s="13" t="s">
        <v>3067</v>
      </c>
      <c r="C1032" s="22">
        <v>1</v>
      </c>
      <c r="D1032" s="14">
        <v>44974</v>
      </c>
      <c r="E1032" s="15">
        <v>0.77083333333333337</v>
      </c>
      <c r="F1032" s="19" t="s">
        <v>3996</v>
      </c>
      <c r="G1032" s="15">
        <v>0.8125</v>
      </c>
      <c r="H1032" s="13" t="s">
        <v>11</v>
      </c>
      <c r="I1032" s="16" t="s">
        <v>3371</v>
      </c>
      <c r="J1032" s="16" t="s">
        <v>903</v>
      </c>
      <c r="K1032" s="16" t="s">
        <v>6</v>
      </c>
      <c r="L1032" s="16" t="s">
        <v>3068</v>
      </c>
      <c r="M1032" s="16" t="s">
        <v>812</v>
      </c>
      <c r="N1032" s="13" t="s">
        <v>65</v>
      </c>
      <c r="O1032" s="13" t="str">
        <f>"0283225222"</f>
        <v>0283225222</v>
      </c>
    </row>
    <row r="1033" spans="1:15" ht="39" hidden="1" customHeight="1">
      <c r="A1033" s="21">
        <v>1032</v>
      </c>
      <c r="B1033" s="13" t="s">
        <v>3069</v>
      </c>
      <c r="C1033" s="22">
        <v>1</v>
      </c>
      <c r="D1033" s="14">
        <v>44974</v>
      </c>
      <c r="E1033" s="15">
        <v>0.66666666666666663</v>
      </c>
      <c r="F1033" s="19" t="s">
        <v>3996</v>
      </c>
      <c r="G1033" s="15">
        <v>0.70833333333333337</v>
      </c>
      <c r="H1033" s="13" t="s">
        <v>115</v>
      </c>
      <c r="I1033" s="16" t="s">
        <v>3321</v>
      </c>
      <c r="J1033" s="16" t="s">
        <v>3070</v>
      </c>
      <c r="K1033" s="16" t="s">
        <v>6</v>
      </c>
      <c r="L1033" s="16" t="s">
        <v>722</v>
      </c>
      <c r="M1033" s="16" t="s">
        <v>3071</v>
      </c>
      <c r="N1033" s="13" t="s">
        <v>3072</v>
      </c>
      <c r="O1033" s="13" t="str">
        <f>"0666452121"</f>
        <v>0666452121</v>
      </c>
    </row>
    <row r="1034" spans="1:15" ht="39" hidden="1" customHeight="1">
      <c r="A1034" s="21">
        <v>1033</v>
      </c>
      <c r="B1034" s="13" t="s">
        <v>3073</v>
      </c>
      <c r="C1034" s="22">
        <v>1</v>
      </c>
      <c r="D1034" s="14">
        <v>44974</v>
      </c>
      <c r="E1034" s="15">
        <v>0.72916666666666663</v>
      </c>
      <c r="F1034" s="19" t="s">
        <v>3996</v>
      </c>
      <c r="G1034" s="15">
        <v>0.77083333333333337</v>
      </c>
      <c r="H1034" s="13" t="s">
        <v>115</v>
      </c>
      <c r="I1034" s="16" t="s">
        <v>3432</v>
      </c>
      <c r="J1034" s="16" t="s">
        <v>3074</v>
      </c>
      <c r="K1034" s="16" t="s">
        <v>9</v>
      </c>
      <c r="L1034" s="16" t="s">
        <v>3075</v>
      </c>
      <c r="M1034" s="16" t="s">
        <v>3076</v>
      </c>
      <c r="N1034" s="13" t="s">
        <v>1593</v>
      </c>
      <c r="O1034" s="13" t="str">
        <f>"0667716051"</f>
        <v>0667716051</v>
      </c>
    </row>
    <row r="1035" spans="1:15" ht="39" hidden="1" customHeight="1">
      <c r="A1035" s="21">
        <v>1034</v>
      </c>
      <c r="B1035" s="13" t="s">
        <v>3077</v>
      </c>
      <c r="C1035" s="22">
        <v>1</v>
      </c>
      <c r="D1035" s="14">
        <v>44974</v>
      </c>
      <c r="E1035" s="15">
        <v>0.67708333333333337</v>
      </c>
      <c r="F1035" s="19" t="s">
        <v>3996</v>
      </c>
      <c r="G1035" s="15">
        <v>0.71875</v>
      </c>
      <c r="H1035" s="13" t="s">
        <v>29</v>
      </c>
      <c r="I1035" s="16" t="s">
        <v>3413</v>
      </c>
      <c r="J1035" s="16" t="s">
        <v>3078</v>
      </c>
      <c r="K1035" s="16" t="s">
        <v>13</v>
      </c>
      <c r="L1035" s="16" t="s">
        <v>3079</v>
      </c>
      <c r="M1035" s="16" t="s">
        <v>3080</v>
      </c>
      <c r="N1035" s="13" t="s">
        <v>2650</v>
      </c>
      <c r="O1035" s="13" t="str">
        <f>"0529511111"</f>
        <v>0529511111</v>
      </c>
    </row>
    <row r="1036" spans="1:15" ht="39" hidden="1" customHeight="1">
      <c r="A1036" s="21">
        <v>1035</v>
      </c>
      <c r="B1036" s="13" t="s">
        <v>3081</v>
      </c>
      <c r="C1036" s="22">
        <v>1</v>
      </c>
      <c r="D1036" s="14">
        <v>44974</v>
      </c>
      <c r="E1036" s="15">
        <v>0.72916666666666663</v>
      </c>
      <c r="F1036" s="19" t="s">
        <v>3996</v>
      </c>
      <c r="G1036" s="15">
        <v>0.77083333333333337</v>
      </c>
      <c r="H1036" s="13" t="s">
        <v>25</v>
      </c>
      <c r="I1036" s="16" t="s">
        <v>3415</v>
      </c>
      <c r="J1036" s="16" t="s">
        <v>2484</v>
      </c>
      <c r="K1036" s="16" t="s">
        <v>9</v>
      </c>
      <c r="L1036" s="16" t="s">
        <v>3082</v>
      </c>
      <c r="M1036" s="16" t="s">
        <v>3083</v>
      </c>
      <c r="N1036" s="13" t="s">
        <v>1398</v>
      </c>
      <c r="O1036" s="13" t="str">
        <f>"0473478111"</f>
        <v>0473478111</v>
      </c>
    </row>
    <row r="1037" spans="1:15" ht="39" hidden="1" customHeight="1">
      <c r="A1037" s="21">
        <v>1036</v>
      </c>
      <c r="B1037" s="13" t="s">
        <v>3084</v>
      </c>
      <c r="C1037" s="22">
        <v>1</v>
      </c>
      <c r="D1037" s="14">
        <v>44977</v>
      </c>
      <c r="E1037" s="15">
        <v>0.79166666666666663</v>
      </c>
      <c r="F1037" s="19" t="s">
        <v>3996</v>
      </c>
      <c r="G1037" s="15">
        <v>0.85416666666666663</v>
      </c>
      <c r="H1037" s="13" t="s">
        <v>45</v>
      </c>
      <c r="I1037" s="16" t="s">
        <v>3427</v>
      </c>
      <c r="J1037" s="16" t="s">
        <v>1951</v>
      </c>
      <c r="K1037" s="16" t="s">
        <v>9</v>
      </c>
      <c r="L1037" s="16" t="s">
        <v>3085</v>
      </c>
      <c r="M1037" s="16" t="s">
        <v>870</v>
      </c>
      <c r="N1037" s="13" t="s">
        <v>871</v>
      </c>
      <c r="O1037" s="13" t="str">
        <f>"0825061714"</f>
        <v>0825061714</v>
      </c>
    </row>
    <row r="1038" spans="1:15" ht="39" hidden="1" customHeight="1">
      <c r="A1038" s="21">
        <v>1037</v>
      </c>
      <c r="B1038" s="13" t="s">
        <v>3086</v>
      </c>
      <c r="C1038" s="22">
        <v>1</v>
      </c>
      <c r="D1038" s="14">
        <v>44977</v>
      </c>
      <c r="E1038" s="15">
        <v>0.70833333333333337</v>
      </c>
      <c r="F1038" s="19" t="s">
        <v>3996</v>
      </c>
      <c r="G1038" s="15">
        <v>0.75</v>
      </c>
      <c r="H1038" s="13" t="s">
        <v>115</v>
      </c>
      <c r="I1038" s="16" t="s">
        <v>3389</v>
      </c>
      <c r="J1038" s="16" t="s">
        <v>411</v>
      </c>
      <c r="K1038" s="16" t="s">
        <v>9</v>
      </c>
      <c r="L1038" s="16" t="s">
        <v>3087</v>
      </c>
      <c r="M1038" s="16" t="s">
        <v>412</v>
      </c>
      <c r="N1038" s="13" t="s">
        <v>413</v>
      </c>
      <c r="O1038" s="13" t="str">
        <f>"0666921201"</f>
        <v>0666921201</v>
      </c>
    </row>
    <row r="1039" spans="1:15" ht="39" hidden="1" customHeight="1">
      <c r="A1039" s="21">
        <v>1038</v>
      </c>
      <c r="B1039" s="13" t="s">
        <v>3088</v>
      </c>
      <c r="C1039" s="22">
        <v>1</v>
      </c>
      <c r="D1039" s="14">
        <v>44978</v>
      </c>
      <c r="E1039" s="15">
        <v>0.52083333333333337</v>
      </c>
      <c r="F1039" s="19" t="s">
        <v>3996</v>
      </c>
      <c r="G1039" s="15">
        <v>0.5625</v>
      </c>
      <c r="H1039" s="13" t="s">
        <v>67</v>
      </c>
      <c r="I1039" s="16" t="s">
        <v>3409</v>
      </c>
      <c r="J1039" s="16" t="s">
        <v>3089</v>
      </c>
      <c r="K1039" s="16" t="s">
        <v>6</v>
      </c>
      <c r="L1039" s="16" t="s">
        <v>3090</v>
      </c>
      <c r="M1039" s="16" t="s">
        <v>3091</v>
      </c>
      <c r="N1039" s="13" t="s">
        <v>2234</v>
      </c>
      <c r="O1039" s="13" t="str">
        <f>"0334160181"</f>
        <v>0334160181</v>
      </c>
    </row>
    <row r="1040" spans="1:15" ht="39" hidden="1" customHeight="1">
      <c r="A1040" s="21">
        <v>1039</v>
      </c>
      <c r="B1040" s="13" t="s">
        <v>3092</v>
      </c>
      <c r="C1040" s="22">
        <v>1</v>
      </c>
      <c r="D1040" s="14">
        <v>44979</v>
      </c>
      <c r="E1040" s="15">
        <v>0.75</v>
      </c>
      <c r="F1040" s="19" t="s">
        <v>3996</v>
      </c>
      <c r="G1040" s="15">
        <v>0.79166666666666663</v>
      </c>
      <c r="H1040" s="13" t="s">
        <v>986</v>
      </c>
      <c r="I1040" s="16" t="s">
        <v>3350</v>
      </c>
      <c r="J1040" s="16" t="s">
        <v>3093</v>
      </c>
      <c r="K1040" s="16" t="s">
        <v>6</v>
      </c>
      <c r="L1040" s="16" t="s">
        <v>3094</v>
      </c>
      <c r="M1040" s="16" t="s">
        <v>1956</v>
      </c>
      <c r="N1040" s="13" t="s">
        <v>990</v>
      </c>
      <c r="O1040" s="13" t="str">
        <f>"0888802191"</f>
        <v>0888802191</v>
      </c>
    </row>
    <row r="1041" spans="1:15" ht="39" hidden="1" customHeight="1">
      <c r="A1041" s="21">
        <v>1040</v>
      </c>
      <c r="B1041" s="13" t="s">
        <v>3100</v>
      </c>
      <c r="C1041" s="22">
        <v>1</v>
      </c>
      <c r="D1041" s="14">
        <v>44979</v>
      </c>
      <c r="E1041" s="15">
        <v>0.78125</v>
      </c>
      <c r="F1041" s="19" t="s">
        <v>3996</v>
      </c>
      <c r="G1041" s="15">
        <v>0.82986111111111116</v>
      </c>
      <c r="H1041" s="13" t="s">
        <v>34</v>
      </c>
      <c r="I1041" s="16" t="s">
        <v>3410</v>
      </c>
      <c r="J1041" s="16" t="s">
        <v>1289</v>
      </c>
      <c r="K1041" s="16" t="s">
        <v>9</v>
      </c>
      <c r="L1041" s="16" t="s">
        <v>3101</v>
      </c>
      <c r="M1041" s="16" t="s">
        <v>1291</v>
      </c>
      <c r="N1041" s="13" t="s">
        <v>1292</v>
      </c>
      <c r="O1041" s="13" t="str">
        <f>"0468222710"</f>
        <v>0468222710</v>
      </c>
    </row>
    <row r="1042" spans="1:15" ht="39" hidden="1" customHeight="1">
      <c r="A1042" s="21">
        <v>1041</v>
      </c>
      <c r="B1042" s="13" t="s">
        <v>3095</v>
      </c>
      <c r="C1042" s="22">
        <v>1</v>
      </c>
      <c r="D1042" s="14">
        <v>44979</v>
      </c>
      <c r="E1042" s="15">
        <v>0.77083333333333337</v>
      </c>
      <c r="F1042" s="19" t="s">
        <v>3996</v>
      </c>
      <c r="G1042" s="15">
        <v>0.8125</v>
      </c>
      <c r="H1042" s="13" t="s">
        <v>67</v>
      </c>
      <c r="I1042" s="16" t="s">
        <v>3431</v>
      </c>
      <c r="J1042" s="16" t="s">
        <v>3096</v>
      </c>
      <c r="K1042" s="16" t="s">
        <v>13</v>
      </c>
      <c r="L1042" s="16" t="s">
        <v>3097</v>
      </c>
      <c r="M1042" s="16" t="s">
        <v>3098</v>
      </c>
      <c r="N1042" s="13" t="s">
        <v>3099</v>
      </c>
      <c r="O1042" s="13" t="str">
        <f>"0352147143"</f>
        <v>0352147143</v>
      </c>
    </row>
    <row r="1043" spans="1:15" ht="39" hidden="1" customHeight="1">
      <c r="A1043" s="21">
        <v>1042</v>
      </c>
      <c r="B1043" s="13" t="s">
        <v>3104</v>
      </c>
      <c r="C1043" s="22">
        <v>1</v>
      </c>
      <c r="D1043" s="14">
        <v>44979</v>
      </c>
      <c r="E1043" s="15">
        <v>0.71527777777777779</v>
      </c>
      <c r="F1043" s="19" t="s">
        <v>3996</v>
      </c>
      <c r="G1043" s="15">
        <v>0.75694444444444453</v>
      </c>
      <c r="H1043" s="13" t="s">
        <v>67</v>
      </c>
      <c r="I1043" s="16" t="s">
        <v>3393</v>
      </c>
      <c r="J1043" s="16" t="s">
        <v>3105</v>
      </c>
      <c r="K1043" s="16" t="s">
        <v>6</v>
      </c>
      <c r="L1043" s="16" t="s">
        <v>3106</v>
      </c>
      <c r="M1043" s="16" t="s">
        <v>3107</v>
      </c>
      <c r="N1043" s="13" t="s">
        <v>3108</v>
      </c>
      <c r="O1043" s="13" t="str">
        <f>"0338232101"</f>
        <v>0338232101</v>
      </c>
    </row>
    <row r="1044" spans="1:15" ht="39" hidden="1" customHeight="1">
      <c r="A1044" s="21">
        <v>1043</v>
      </c>
      <c r="B1044" s="13" t="s">
        <v>3102</v>
      </c>
      <c r="C1044" s="22">
        <v>1</v>
      </c>
      <c r="D1044" s="14">
        <v>44979</v>
      </c>
      <c r="E1044" s="15">
        <v>0.6875</v>
      </c>
      <c r="F1044" s="19" t="s">
        <v>3996</v>
      </c>
      <c r="G1044" s="15">
        <v>0.72916666666666663</v>
      </c>
      <c r="H1044" s="13" t="s">
        <v>95</v>
      </c>
      <c r="I1044" s="16" t="s">
        <v>3331</v>
      </c>
      <c r="J1044" s="16" t="s">
        <v>2628</v>
      </c>
      <c r="K1044" s="16" t="s">
        <v>6</v>
      </c>
      <c r="L1044" s="16" t="s">
        <v>3103</v>
      </c>
      <c r="M1044" s="16" t="s">
        <v>2629</v>
      </c>
      <c r="N1044" s="13" t="s">
        <v>1544</v>
      </c>
      <c r="O1044" s="13" t="str">
        <f>"0752315171"</f>
        <v>0752315171</v>
      </c>
    </row>
    <row r="1045" spans="1:15" ht="39" hidden="1" customHeight="1">
      <c r="A1045" s="21">
        <v>1044</v>
      </c>
      <c r="B1045" s="13" t="s">
        <v>3109</v>
      </c>
      <c r="C1045" s="22">
        <v>1</v>
      </c>
      <c r="D1045" s="14">
        <v>44979</v>
      </c>
      <c r="E1045" s="15">
        <v>0.72916666666666663</v>
      </c>
      <c r="F1045" s="19" t="s">
        <v>3996</v>
      </c>
      <c r="G1045" s="15">
        <v>0.77083333333333337</v>
      </c>
      <c r="H1045" s="13" t="s">
        <v>137</v>
      </c>
      <c r="I1045" s="16" t="s">
        <v>3339</v>
      </c>
      <c r="J1045" s="16" t="s">
        <v>1640</v>
      </c>
      <c r="K1045" s="16" t="s">
        <v>9</v>
      </c>
      <c r="L1045" s="16" t="s">
        <v>1960</v>
      </c>
      <c r="M1045" s="16" t="s">
        <v>1642</v>
      </c>
      <c r="N1045" s="13" t="s">
        <v>1643</v>
      </c>
      <c r="O1045" s="13" t="str">
        <f>"0864621111"</f>
        <v>0864621111</v>
      </c>
    </row>
    <row r="1046" spans="1:15" ht="39" hidden="1" customHeight="1">
      <c r="A1046" s="21">
        <v>1045</v>
      </c>
      <c r="B1046" s="13" t="s">
        <v>3110</v>
      </c>
      <c r="C1046" s="22">
        <v>1</v>
      </c>
      <c r="D1046" s="14">
        <v>44979</v>
      </c>
      <c r="E1046" s="15">
        <v>0.72916666666666663</v>
      </c>
      <c r="F1046" s="19" t="s">
        <v>3996</v>
      </c>
      <c r="G1046" s="15">
        <v>0.77777777777777779</v>
      </c>
      <c r="H1046" s="13" t="s">
        <v>34</v>
      </c>
      <c r="I1046" s="16" t="s">
        <v>3410</v>
      </c>
      <c r="J1046" s="16" t="s">
        <v>1289</v>
      </c>
      <c r="K1046" s="16" t="s">
        <v>13</v>
      </c>
      <c r="L1046" s="16" t="s">
        <v>1290</v>
      </c>
      <c r="M1046" s="16" t="s">
        <v>1291</v>
      </c>
      <c r="N1046" s="13" t="s">
        <v>1292</v>
      </c>
      <c r="O1046" s="13" t="str">
        <f>"0468222710"</f>
        <v>0468222710</v>
      </c>
    </row>
    <row r="1047" spans="1:15" ht="39" hidden="1" customHeight="1">
      <c r="A1047" s="21">
        <v>1046</v>
      </c>
      <c r="B1047" s="13" t="s">
        <v>2740</v>
      </c>
      <c r="C1047" s="22">
        <v>1</v>
      </c>
      <c r="D1047" s="14">
        <v>44981</v>
      </c>
      <c r="E1047" s="15">
        <v>0.75</v>
      </c>
      <c r="F1047" s="19" t="s">
        <v>3996</v>
      </c>
      <c r="G1047" s="15">
        <v>0.79166666666666663</v>
      </c>
      <c r="H1047" s="13" t="s">
        <v>25</v>
      </c>
      <c r="I1047" s="16" t="s">
        <v>3294</v>
      </c>
      <c r="J1047" s="16" t="s">
        <v>2312</v>
      </c>
      <c r="K1047" s="16" t="s">
        <v>6</v>
      </c>
      <c r="L1047" s="16" t="s">
        <v>172</v>
      </c>
      <c r="M1047" s="16" t="s">
        <v>2313</v>
      </c>
      <c r="N1047" s="13" t="s">
        <v>2314</v>
      </c>
      <c r="O1047" s="13" t="str">
        <f>"0470922211"</f>
        <v>0470922211</v>
      </c>
    </row>
    <row r="1048" spans="1:15" ht="39" hidden="1" customHeight="1">
      <c r="A1048" s="21">
        <v>1047</v>
      </c>
      <c r="B1048" s="13" t="s">
        <v>2739</v>
      </c>
      <c r="C1048" s="22">
        <v>1</v>
      </c>
      <c r="D1048" s="14">
        <v>44981</v>
      </c>
      <c r="E1048" s="15">
        <v>0.54166666666666663</v>
      </c>
      <c r="F1048" s="19" t="s">
        <v>3996</v>
      </c>
      <c r="G1048" s="15">
        <v>0.58333333333333337</v>
      </c>
      <c r="H1048" s="13" t="s">
        <v>25</v>
      </c>
      <c r="I1048" s="16" t="s">
        <v>3294</v>
      </c>
      <c r="J1048" s="16" t="s">
        <v>2312</v>
      </c>
      <c r="K1048" s="16" t="s">
        <v>6</v>
      </c>
      <c r="L1048" s="16" t="s">
        <v>172</v>
      </c>
      <c r="M1048" s="16" t="s">
        <v>2313</v>
      </c>
      <c r="N1048" s="13" t="s">
        <v>2314</v>
      </c>
      <c r="O1048" s="13" t="str">
        <f>"0470922211"</f>
        <v>0470922211</v>
      </c>
    </row>
    <row r="1049" spans="1:15" ht="39" hidden="1" customHeight="1">
      <c r="A1049" s="21">
        <v>1048</v>
      </c>
      <c r="B1049" s="13" t="s">
        <v>3111</v>
      </c>
      <c r="C1049" s="22">
        <v>1</v>
      </c>
      <c r="D1049" s="14">
        <v>44981</v>
      </c>
      <c r="E1049" s="15">
        <v>0.72916666666666663</v>
      </c>
      <c r="F1049" s="19" t="s">
        <v>3996</v>
      </c>
      <c r="G1049" s="15">
        <v>0.77083333333333337</v>
      </c>
      <c r="H1049" s="13" t="s">
        <v>117</v>
      </c>
      <c r="I1049" s="16" t="s">
        <v>3399</v>
      </c>
      <c r="J1049" s="16" t="s">
        <v>3112</v>
      </c>
      <c r="K1049" s="16" t="s">
        <v>9</v>
      </c>
      <c r="L1049" s="16" t="s">
        <v>2404</v>
      </c>
      <c r="M1049" s="16" t="s">
        <v>3113</v>
      </c>
      <c r="N1049" s="13" t="s">
        <v>3114</v>
      </c>
      <c r="O1049" s="13" t="str">
        <f>"0155650101"</f>
        <v>0155650101</v>
      </c>
    </row>
    <row r="1050" spans="1:15" ht="39" hidden="1" customHeight="1">
      <c r="A1050" s="21">
        <v>1049</v>
      </c>
      <c r="B1050" s="13" t="s">
        <v>3115</v>
      </c>
      <c r="C1050" s="22">
        <v>1</v>
      </c>
      <c r="D1050" s="14">
        <v>44981</v>
      </c>
      <c r="E1050" s="15">
        <v>0.72916666666666663</v>
      </c>
      <c r="F1050" s="19" t="s">
        <v>3996</v>
      </c>
      <c r="G1050" s="15">
        <v>0.77083333333333337</v>
      </c>
      <c r="H1050" s="13" t="s">
        <v>380</v>
      </c>
      <c r="I1050" s="16" t="s">
        <v>3290</v>
      </c>
      <c r="J1050" s="16" t="s">
        <v>3116</v>
      </c>
      <c r="K1050" s="16" t="s">
        <v>13</v>
      </c>
      <c r="L1050" s="16" t="s">
        <v>151</v>
      </c>
      <c r="M1050" s="16" t="s">
        <v>864</v>
      </c>
      <c r="N1050" s="13" t="s">
        <v>384</v>
      </c>
      <c r="O1050" s="13" t="str">
        <f>"0762652058"</f>
        <v>0762652058</v>
      </c>
    </row>
    <row r="1051" spans="1:15" ht="39" hidden="1" customHeight="1">
      <c r="A1051" s="21">
        <v>1050</v>
      </c>
      <c r="B1051" s="13" t="s">
        <v>3119</v>
      </c>
      <c r="C1051" s="22">
        <v>1</v>
      </c>
      <c r="D1051" s="14">
        <v>44981</v>
      </c>
      <c r="E1051" s="15">
        <v>0.72916666666666663</v>
      </c>
      <c r="F1051" s="19" t="s">
        <v>3996</v>
      </c>
      <c r="G1051" s="15">
        <v>0.77083333333333337</v>
      </c>
      <c r="H1051" s="13" t="s">
        <v>29</v>
      </c>
      <c r="I1051" s="16" t="s">
        <v>3402</v>
      </c>
      <c r="J1051" s="16" t="s">
        <v>511</v>
      </c>
      <c r="K1051" s="16" t="s">
        <v>9</v>
      </c>
      <c r="L1051" s="16" t="s">
        <v>516</v>
      </c>
      <c r="M1051" s="16" t="s">
        <v>517</v>
      </c>
      <c r="N1051" s="13" t="s">
        <v>518</v>
      </c>
      <c r="O1051" s="13" t="str">
        <f>"0532336293"</f>
        <v>0532336293</v>
      </c>
    </row>
    <row r="1052" spans="1:15" ht="39" hidden="1" customHeight="1">
      <c r="A1052" s="21">
        <v>1051</v>
      </c>
      <c r="B1052" s="13" t="s">
        <v>3117</v>
      </c>
      <c r="C1052" s="22">
        <v>1</v>
      </c>
      <c r="D1052" s="14">
        <v>44981</v>
      </c>
      <c r="E1052" s="15">
        <v>0.72916666666666663</v>
      </c>
      <c r="F1052" s="19" t="s">
        <v>3996</v>
      </c>
      <c r="G1052" s="15">
        <v>0.77083333333333337</v>
      </c>
      <c r="H1052" s="13" t="s">
        <v>115</v>
      </c>
      <c r="I1052" s="16" t="s">
        <v>3295</v>
      </c>
      <c r="J1052" s="16" t="s">
        <v>2763</v>
      </c>
      <c r="K1052" s="16" t="s">
        <v>6</v>
      </c>
      <c r="L1052" s="16" t="s">
        <v>3118</v>
      </c>
      <c r="M1052" s="16" t="s">
        <v>2049</v>
      </c>
      <c r="N1052" s="13" t="s">
        <v>2050</v>
      </c>
      <c r="O1052" s="13" t="str">
        <f>"0664433446"</f>
        <v>0664433446</v>
      </c>
    </row>
    <row r="1053" spans="1:15" ht="39" hidden="1" customHeight="1">
      <c r="A1053" s="21">
        <v>1052</v>
      </c>
      <c r="B1053" s="13" t="s">
        <v>3120</v>
      </c>
      <c r="C1053" s="22">
        <v>1</v>
      </c>
      <c r="D1053" s="14">
        <v>44981</v>
      </c>
      <c r="E1053" s="15">
        <v>0.75</v>
      </c>
      <c r="F1053" s="19" t="s">
        <v>3996</v>
      </c>
      <c r="G1053" s="15">
        <v>0.79166666666666663</v>
      </c>
      <c r="H1053" s="13" t="s">
        <v>25</v>
      </c>
      <c r="I1053" s="16" t="s">
        <v>3311</v>
      </c>
      <c r="J1053" s="16" t="s">
        <v>948</v>
      </c>
      <c r="K1053" s="16" t="s">
        <v>6</v>
      </c>
      <c r="L1053" s="16" t="s">
        <v>3121</v>
      </c>
      <c r="M1053" s="16" t="s">
        <v>950</v>
      </c>
      <c r="N1053" s="13" t="s">
        <v>951</v>
      </c>
      <c r="O1053" s="13" t="str">
        <f>"0438361071"</f>
        <v>0438361071</v>
      </c>
    </row>
    <row r="1054" spans="1:15" ht="39" hidden="1" customHeight="1">
      <c r="A1054" s="21">
        <v>1053</v>
      </c>
      <c r="B1054" s="13" t="s">
        <v>3122</v>
      </c>
      <c r="C1054" s="22">
        <v>1</v>
      </c>
      <c r="D1054" s="14">
        <v>44984</v>
      </c>
      <c r="E1054" s="15">
        <v>0.5625</v>
      </c>
      <c r="F1054" s="19" t="s">
        <v>3996</v>
      </c>
      <c r="G1054" s="15">
        <v>0.60416666666666663</v>
      </c>
      <c r="H1054" s="13" t="s">
        <v>29</v>
      </c>
      <c r="I1054" s="16" t="s">
        <v>3402</v>
      </c>
      <c r="J1054" s="16" t="s">
        <v>511</v>
      </c>
      <c r="K1054" s="16" t="s">
        <v>9</v>
      </c>
      <c r="L1054" s="16" t="s">
        <v>516</v>
      </c>
      <c r="M1054" s="16" t="s">
        <v>517</v>
      </c>
      <c r="N1054" s="13" t="s">
        <v>518</v>
      </c>
      <c r="O1054" s="13" t="str">
        <f>"0532336293"</f>
        <v>0532336293</v>
      </c>
    </row>
    <row r="1055" spans="1:15" ht="39" hidden="1" customHeight="1">
      <c r="A1055" s="21">
        <v>1054</v>
      </c>
      <c r="B1055" s="13" t="s">
        <v>3123</v>
      </c>
      <c r="C1055" s="22">
        <v>1</v>
      </c>
      <c r="D1055" s="14">
        <v>44985</v>
      </c>
      <c r="E1055" s="15">
        <v>0.70833333333333337</v>
      </c>
      <c r="F1055" s="19" t="s">
        <v>3996</v>
      </c>
      <c r="G1055" s="15">
        <v>0.75</v>
      </c>
      <c r="H1055" s="13" t="s">
        <v>34</v>
      </c>
      <c r="I1055" s="16" t="s">
        <v>3411</v>
      </c>
      <c r="J1055" s="16" t="s">
        <v>332</v>
      </c>
      <c r="K1055" s="16" t="s">
        <v>9</v>
      </c>
      <c r="L1055" s="16" t="s">
        <v>333</v>
      </c>
      <c r="M1055" s="16" t="s">
        <v>3124</v>
      </c>
      <c r="N1055" s="13" t="s">
        <v>3125</v>
      </c>
      <c r="O1055" s="13" t="str">
        <f>"0452218181"</f>
        <v>0452218181</v>
      </c>
    </row>
    <row r="1056" spans="1:15" ht="39" hidden="1" customHeight="1">
      <c r="A1056" s="21">
        <v>1055</v>
      </c>
      <c r="B1056" s="13" t="s">
        <v>3126</v>
      </c>
      <c r="C1056" s="22">
        <v>1</v>
      </c>
      <c r="D1056" s="14">
        <v>44986</v>
      </c>
      <c r="E1056" s="15">
        <v>0.67708333333333337</v>
      </c>
      <c r="F1056" s="19" t="s">
        <v>3996</v>
      </c>
      <c r="G1056" s="15">
        <v>0.71875</v>
      </c>
      <c r="H1056" s="13" t="s">
        <v>29</v>
      </c>
      <c r="I1056" s="16" t="s">
        <v>3413</v>
      </c>
      <c r="J1056" s="16" t="s">
        <v>3127</v>
      </c>
      <c r="K1056" s="16" t="s">
        <v>9</v>
      </c>
      <c r="L1056" s="16" t="s">
        <v>3128</v>
      </c>
      <c r="M1056" s="16" t="s">
        <v>752</v>
      </c>
      <c r="N1056" s="13" t="s">
        <v>753</v>
      </c>
      <c r="O1056" s="13" t="str">
        <f>"0529511111"</f>
        <v>0529511111</v>
      </c>
    </row>
    <row r="1057" spans="1:15" ht="39" hidden="1" customHeight="1">
      <c r="A1057" s="21">
        <v>1056</v>
      </c>
      <c r="B1057" s="13" t="s">
        <v>3129</v>
      </c>
      <c r="C1057" s="22">
        <v>1</v>
      </c>
      <c r="D1057" s="14">
        <v>44986</v>
      </c>
      <c r="E1057" s="15">
        <v>0.72916666666666663</v>
      </c>
      <c r="F1057" s="19" t="s">
        <v>3996</v>
      </c>
      <c r="G1057" s="15">
        <v>0.79166666666666663</v>
      </c>
      <c r="H1057" s="13" t="s">
        <v>159</v>
      </c>
      <c r="I1057" s="16" t="s">
        <v>3395</v>
      </c>
      <c r="J1057" s="16" t="s">
        <v>2077</v>
      </c>
      <c r="K1057" s="16" t="s">
        <v>6</v>
      </c>
      <c r="L1057" s="16" t="s">
        <v>958</v>
      </c>
      <c r="M1057" s="16" t="s">
        <v>959</v>
      </c>
      <c r="N1057" s="13" t="s">
        <v>960</v>
      </c>
      <c r="O1057" s="13" t="str">
        <f>"0252336161"</f>
        <v>0252336161</v>
      </c>
    </row>
    <row r="1058" spans="1:15" ht="39" hidden="1" customHeight="1">
      <c r="A1058" s="21">
        <v>1057</v>
      </c>
      <c r="B1058" s="13" t="s">
        <v>3130</v>
      </c>
      <c r="C1058" s="22">
        <v>1</v>
      </c>
      <c r="D1058" s="14">
        <v>44986</v>
      </c>
      <c r="E1058" s="15">
        <v>0.72916666666666663</v>
      </c>
      <c r="F1058" s="19" t="s">
        <v>3996</v>
      </c>
      <c r="G1058" s="15">
        <v>0.77083333333333337</v>
      </c>
      <c r="H1058" s="13" t="s">
        <v>95</v>
      </c>
      <c r="I1058" s="16" t="s">
        <v>3397</v>
      </c>
      <c r="J1058" s="16" t="s">
        <v>3131</v>
      </c>
      <c r="K1058" s="16" t="s">
        <v>6</v>
      </c>
      <c r="L1058" s="16" t="s">
        <v>2134</v>
      </c>
      <c r="M1058" s="16" t="s">
        <v>3132</v>
      </c>
      <c r="N1058" s="13" t="s">
        <v>3133</v>
      </c>
      <c r="O1058" s="13" t="str">
        <f>"0753115311"</f>
        <v>0753115311</v>
      </c>
    </row>
    <row r="1059" spans="1:15" ht="39" hidden="1" customHeight="1">
      <c r="A1059" s="21">
        <v>1058</v>
      </c>
      <c r="B1059" s="13" t="s">
        <v>3134</v>
      </c>
      <c r="C1059" s="22">
        <v>1</v>
      </c>
      <c r="D1059" s="14">
        <v>44987</v>
      </c>
      <c r="E1059" s="15">
        <v>0.6875</v>
      </c>
      <c r="F1059" s="19" t="s">
        <v>3996</v>
      </c>
      <c r="G1059" s="15">
        <v>0.72916666666666663</v>
      </c>
      <c r="H1059" s="13" t="s">
        <v>110</v>
      </c>
      <c r="I1059" s="16" t="s">
        <v>3340</v>
      </c>
      <c r="J1059" s="16" t="s">
        <v>3135</v>
      </c>
      <c r="K1059" s="16" t="s">
        <v>9</v>
      </c>
      <c r="L1059" s="16" t="s">
        <v>109</v>
      </c>
      <c r="M1059" s="16" t="s">
        <v>3136</v>
      </c>
      <c r="N1059" s="13" t="s">
        <v>3137</v>
      </c>
      <c r="O1059" s="13" t="str">
        <f>"0547352111"</f>
        <v>0547352111</v>
      </c>
    </row>
    <row r="1060" spans="1:15" ht="39" hidden="1" customHeight="1">
      <c r="A1060" s="21">
        <v>1059</v>
      </c>
      <c r="B1060" s="13" t="s">
        <v>3138</v>
      </c>
      <c r="C1060" s="22">
        <v>1</v>
      </c>
      <c r="D1060" s="14">
        <v>44987</v>
      </c>
      <c r="E1060" s="15">
        <v>0.66666666666666663</v>
      </c>
      <c r="F1060" s="19" t="s">
        <v>3996</v>
      </c>
      <c r="G1060" s="15">
        <v>0.70833333333333337</v>
      </c>
      <c r="H1060" s="13" t="s">
        <v>67</v>
      </c>
      <c r="I1060" s="16" t="s">
        <v>3393</v>
      </c>
      <c r="J1060" s="16" t="s">
        <v>3139</v>
      </c>
      <c r="K1060" s="16" t="s">
        <v>13</v>
      </c>
      <c r="L1060" s="16" t="s">
        <v>3140</v>
      </c>
      <c r="M1060" s="16" t="s">
        <v>3141</v>
      </c>
      <c r="N1060" s="13" t="s">
        <v>3142</v>
      </c>
      <c r="O1060" s="13" t="str">
        <f>"0338232101"</f>
        <v>0338232101</v>
      </c>
    </row>
    <row r="1061" spans="1:15" ht="39" hidden="1" customHeight="1">
      <c r="A1061" s="21">
        <v>1060</v>
      </c>
      <c r="B1061" s="13" t="s">
        <v>3143</v>
      </c>
      <c r="C1061" s="22">
        <v>1</v>
      </c>
      <c r="D1061" s="14">
        <v>44988</v>
      </c>
      <c r="E1061" s="15">
        <v>0.72916666666666663</v>
      </c>
      <c r="F1061" s="19" t="s">
        <v>3996</v>
      </c>
      <c r="G1061" s="15">
        <v>0.77083333333333337</v>
      </c>
      <c r="H1061" s="13" t="s">
        <v>115</v>
      </c>
      <c r="I1061" s="16" t="s">
        <v>3432</v>
      </c>
      <c r="J1061" s="16" t="s">
        <v>3074</v>
      </c>
      <c r="K1061" s="16" t="s">
        <v>13</v>
      </c>
      <c r="L1061" s="16" t="s">
        <v>3144</v>
      </c>
      <c r="M1061" s="16" t="s">
        <v>3076</v>
      </c>
      <c r="N1061" s="13" t="s">
        <v>1593</v>
      </c>
      <c r="O1061" s="13" t="str">
        <f>"0667716051"</f>
        <v>0667716051</v>
      </c>
    </row>
    <row r="1062" spans="1:15" ht="39" hidden="1" customHeight="1">
      <c r="A1062" s="21">
        <v>1061</v>
      </c>
      <c r="B1062" s="13" t="s">
        <v>3145</v>
      </c>
      <c r="C1062" s="22">
        <v>1</v>
      </c>
      <c r="D1062" s="14">
        <v>44988</v>
      </c>
      <c r="E1062" s="15">
        <v>0.77083333333333337</v>
      </c>
      <c r="F1062" s="19" t="s">
        <v>3996</v>
      </c>
      <c r="G1062" s="15">
        <v>0.83333333333333337</v>
      </c>
      <c r="H1062" s="13" t="s">
        <v>11</v>
      </c>
      <c r="I1062" s="16" t="s">
        <v>3371</v>
      </c>
      <c r="J1062" s="16" t="s">
        <v>903</v>
      </c>
      <c r="K1062" s="16" t="s">
        <v>13</v>
      </c>
      <c r="L1062" s="16" t="s">
        <v>3146</v>
      </c>
      <c r="M1062" s="16" t="s">
        <v>812</v>
      </c>
      <c r="N1062" s="13" t="s">
        <v>65</v>
      </c>
      <c r="O1062" s="13" t="str">
        <f>"0283225222"</f>
        <v>0283225222</v>
      </c>
    </row>
    <row r="1063" spans="1:15" ht="39" hidden="1" customHeight="1">
      <c r="A1063" s="21">
        <v>1062</v>
      </c>
      <c r="B1063" s="13" t="s">
        <v>3147</v>
      </c>
      <c r="C1063" s="22">
        <v>1</v>
      </c>
      <c r="D1063" s="14">
        <v>44988</v>
      </c>
      <c r="E1063" s="15">
        <v>0.72916666666666663</v>
      </c>
      <c r="F1063" s="19" t="s">
        <v>3996</v>
      </c>
      <c r="G1063" s="15">
        <v>0.77083333333333337</v>
      </c>
      <c r="H1063" s="13" t="s">
        <v>110</v>
      </c>
      <c r="I1063" s="16" t="s">
        <v>3354</v>
      </c>
      <c r="J1063" s="16" t="s">
        <v>2881</v>
      </c>
      <c r="K1063" s="16" t="s">
        <v>6</v>
      </c>
      <c r="L1063" s="16" t="s">
        <v>760</v>
      </c>
      <c r="M1063" s="16" t="s">
        <v>2882</v>
      </c>
      <c r="N1063" s="13" t="s">
        <v>2883</v>
      </c>
      <c r="O1063" s="13" t="str">
        <f>"0538385000"</f>
        <v>0538385000</v>
      </c>
    </row>
    <row r="1064" spans="1:15" ht="39" hidden="1" customHeight="1">
      <c r="A1064" s="21">
        <v>1063</v>
      </c>
      <c r="B1064" s="13" t="s">
        <v>3148</v>
      </c>
      <c r="C1064" s="22">
        <v>1</v>
      </c>
      <c r="D1064" s="14">
        <v>44988</v>
      </c>
      <c r="E1064" s="15">
        <v>0.5625</v>
      </c>
      <c r="F1064" s="19" t="s">
        <v>3996</v>
      </c>
      <c r="G1064" s="15">
        <v>0.60416666666666663</v>
      </c>
      <c r="H1064" s="13" t="s">
        <v>115</v>
      </c>
      <c r="I1064" s="16" t="s">
        <v>3401</v>
      </c>
      <c r="J1064" s="16" t="s">
        <v>3149</v>
      </c>
      <c r="K1064" s="16" t="s">
        <v>13</v>
      </c>
      <c r="L1064" s="16" t="s">
        <v>2015</v>
      </c>
      <c r="M1064" s="16" t="s">
        <v>3150</v>
      </c>
      <c r="N1064" s="13" t="s">
        <v>396</v>
      </c>
      <c r="O1064" s="13" t="str">
        <f>"0668651211"</f>
        <v>0668651211</v>
      </c>
    </row>
    <row r="1065" spans="1:15" ht="42.75" hidden="1" customHeight="1">
      <c r="A1065" s="21">
        <v>1064</v>
      </c>
      <c r="B1065" s="13" t="s">
        <v>3153</v>
      </c>
      <c r="C1065" s="22">
        <v>1</v>
      </c>
      <c r="D1065" s="14">
        <v>44991</v>
      </c>
      <c r="E1065" s="15">
        <v>0.70833333333333337</v>
      </c>
      <c r="F1065" s="19" t="s">
        <v>3996</v>
      </c>
      <c r="G1065" s="15">
        <v>0.75</v>
      </c>
      <c r="H1065" s="13" t="s">
        <v>112</v>
      </c>
      <c r="I1065" s="16" t="s">
        <v>3414</v>
      </c>
      <c r="J1065" s="16" t="s">
        <v>3154</v>
      </c>
      <c r="K1065" s="16" t="s">
        <v>6</v>
      </c>
      <c r="L1065" s="16" t="s">
        <v>722</v>
      </c>
      <c r="M1065" s="16" t="s">
        <v>3155</v>
      </c>
      <c r="N1065" s="13" t="s">
        <v>3156</v>
      </c>
      <c r="O1065" s="13" t="str">
        <f>"0293545709"</f>
        <v>0293545709</v>
      </c>
    </row>
    <row r="1066" spans="1:15" ht="39" hidden="1" customHeight="1">
      <c r="A1066" s="21">
        <v>1065</v>
      </c>
      <c r="B1066" s="13" t="s">
        <v>3151</v>
      </c>
      <c r="C1066" s="22">
        <v>1</v>
      </c>
      <c r="D1066" s="14">
        <v>44991</v>
      </c>
      <c r="E1066" s="15">
        <v>0.79166666666666663</v>
      </c>
      <c r="F1066" s="19" t="s">
        <v>3996</v>
      </c>
      <c r="G1066" s="15">
        <v>0.83333333333333337</v>
      </c>
      <c r="H1066" s="13" t="s">
        <v>45</v>
      </c>
      <c r="I1066" s="16" t="s">
        <v>3396</v>
      </c>
      <c r="J1066" s="16" t="s">
        <v>46</v>
      </c>
      <c r="K1066" s="16" t="s">
        <v>13</v>
      </c>
      <c r="L1066" s="16" t="s">
        <v>3152</v>
      </c>
      <c r="M1066" s="16" t="s">
        <v>628</v>
      </c>
      <c r="N1066" s="13" t="s">
        <v>3028</v>
      </c>
      <c r="O1066" s="13" t="str">
        <f>"0824723111"</f>
        <v>0824723111</v>
      </c>
    </row>
    <row r="1067" spans="1:15" ht="49.5" hidden="1" customHeight="1">
      <c r="A1067" s="21">
        <v>1066</v>
      </c>
      <c r="B1067" s="13" t="s">
        <v>3157</v>
      </c>
      <c r="C1067" s="22">
        <v>1</v>
      </c>
      <c r="D1067" s="14">
        <v>44991</v>
      </c>
      <c r="E1067" s="15">
        <v>0.66666666666666663</v>
      </c>
      <c r="F1067" s="19" t="s">
        <v>3996</v>
      </c>
      <c r="G1067" s="15">
        <v>0.70833333333333337</v>
      </c>
      <c r="H1067" s="13" t="s">
        <v>29</v>
      </c>
      <c r="I1067" s="16" t="s">
        <v>3316</v>
      </c>
      <c r="J1067" s="16" t="s">
        <v>836</v>
      </c>
      <c r="K1067" s="16" t="s">
        <v>9</v>
      </c>
      <c r="L1067" s="16" t="s">
        <v>3158</v>
      </c>
      <c r="M1067" s="16" t="s">
        <v>31</v>
      </c>
      <c r="N1067" s="13" t="s">
        <v>32</v>
      </c>
      <c r="O1067" s="13" t="str">
        <f>"0526116261"</f>
        <v>0526116261</v>
      </c>
    </row>
    <row r="1068" spans="1:15" ht="44.25" hidden="1" customHeight="1">
      <c r="A1068" s="21">
        <v>1067</v>
      </c>
      <c r="B1068" s="13" t="s">
        <v>3159</v>
      </c>
      <c r="C1068" s="22">
        <v>1</v>
      </c>
      <c r="D1068" s="14">
        <v>44991</v>
      </c>
      <c r="E1068" s="15">
        <v>0.72916666666666663</v>
      </c>
      <c r="F1068" s="19" t="s">
        <v>3996</v>
      </c>
      <c r="G1068" s="15">
        <v>0.77083333333333337</v>
      </c>
      <c r="H1068" s="13" t="s">
        <v>913</v>
      </c>
      <c r="I1068" s="16" t="s">
        <v>3312</v>
      </c>
      <c r="J1068" s="16" t="s">
        <v>3160</v>
      </c>
      <c r="K1068" s="16" t="s">
        <v>13</v>
      </c>
      <c r="L1068" s="16" t="s">
        <v>316</v>
      </c>
      <c r="M1068" s="16" t="s">
        <v>914</v>
      </c>
      <c r="N1068" s="13" t="s">
        <v>3161</v>
      </c>
      <c r="O1068" s="13" t="str">
        <f>"0989734111"</f>
        <v>0989734111</v>
      </c>
    </row>
    <row r="1069" spans="1:15" ht="39" hidden="1" customHeight="1">
      <c r="A1069" s="21">
        <v>1068</v>
      </c>
      <c r="B1069" s="13" t="s">
        <v>3162</v>
      </c>
      <c r="C1069" s="22">
        <v>1</v>
      </c>
      <c r="D1069" s="14">
        <v>44992</v>
      </c>
      <c r="E1069" s="15">
        <v>0.70833333333333337</v>
      </c>
      <c r="F1069" s="19" t="s">
        <v>3996</v>
      </c>
      <c r="G1069" s="15">
        <v>0.75</v>
      </c>
      <c r="H1069" s="13" t="s">
        <v>112</v>
      </c>
      <c r="I1069" s="16" t="s">
        <v>3414</v>
      </c>
      <c r="J1069" s="16" t="s">
        <v>3163</v>
      </c>
      <c r="K1069" s="16" t="s">
        <v>6</v>
      </c>
      <c r="L1069" s="16" t="s">
        <v>722</v>
      </c>
      <c r="M1069" s="16" t="s">
        <v>3155</v>
      </c>
      <c r="N1069" s="13" t="s">
        <v>3156</v>
      </c>
      <c r="O1069" s="13" t="str">
        <f>"0293545709"</f>
        <v>0293545709</v>
      </c>
    </row>
    <row r="1070" spans="1:15" ht="39" hidden="1" customHeight="1">
      <c r="A1070" s="21">
        <v>1069</v>
      </c>
      <c r="B1070" s="13" t="s">
        <v>3164</v>
      </c>
      <c r="C1070" s="22">
        <v>1</v>
      </c>
      <c r="D1070" s="14">
        <v>44992</v>
      </c>
      <c r="E1070" s="15">
        <v>0.72916666666666663</v>
      </c>
      <c r="F1070" s="19" t="s">
        <v>3996</v>
      </c>
      <c r="G1070" s="15">
        <v>0.77083333333333337</v>
      </c>
      <c r="H1070" s="13" t="s">
        <v>913</v>
      </c>
      <c r="I1070" s="16" t="s">
        <v>3398</v>
      </c>
      <c r="J1070" s="16" t="s">
        <v>3165</v>
      </c>
      <c r="K1070" s="16" t="s">
        <v>13</v>
      </c>
      <c r="L1070" s="16" t="s">
        <v>3166</v>
      </c>
      <c r="M1070" s="16" t="s">
        <v>3167</v>
      </c>
      <c r="N1070" s="13" t="s">
        <v>3168</v>
      </c>
      <c r="O1070" s="13" t="str">
        <f>"0980875557"</f>
        <v>0980875557</v>
      </c>
    </row>
    <row r="1071" spans="1:15" ht="39" hidden="1" customHeight="1">
      <c r="A1071" s="21">
        <v>1070</v>
      </c>
      <c r="B1071" s="13" t="s">
        <v>3169</v>
      </c>
      <c r="C1071" s="22">
        <v>1</v>
      </c>
      <c r="D1071" s="14">
        <v>44992</v>
      </c>
      <c r="E1071" s="15">
        <v>0.72916666666666663</v>
      </c>
      <c r="F1071" s="19" t="s">
        <v>3996</v>
      </c>
      <c r="G1071" s="15">
        <v>0.77083333333333337</v>
      </c>
      <c r="H1071" s="13" t="s">
        <v>29</v>
      </c>
      <c r="I1071" s="16" t="s">
        <v>3402</v>
      </c>
      <c r="J1071" s="16" t="s">
        <v>511</v>
      </c>
      <c r="K1071" s="16" t="s">
        <v>13</v>
      </c>
      <c r="L1071" s="16" t="s">
        <v>3170</v>
      </c>
      <c r="M1071" s="16" t="s">
        <v>1072</v>
      </c>
      <c r="N1071" s="13" t="s">
        <v>886</v>
      </c>
      <c r="O1071" s="13" t="str">
        <f>"0532336111"</f>
        <v>0532336111</v>
      </c>
    </row>
    <row r="1072" spans="1:15" ht="39" hidden="1" customHeight="1">
      <c r="A1072" s="21">
        <v>1071</v>
      </c>
      <c r="B1072" s="13" t="s">
        <v>3171</v>
      </c>
      <c r="C1072" s="22">
        <v>1</v>
      </c>
      <c r="D1072" s="14">
        <v>44992</v>
      </c>
      <c r="E1072" s="15">
        <v>0.72916666666666663</v>
      </c>
      <c r="F1072" s="19" t="s">
        <v>3996</v>
      </c>
      <c r="G1072" s="15">
        <v>0.77083333333333337</v>
      </c>
      <c r="H1072" s="13" t="s">
        <v>34</v>
      </c>
      <c r="I1072" s="16" t="s">
        <v>491</v>
      </c>
      <c r="J1072" s="16" t="s">
        <v>3172</v>
      </c>
      <c r="K1072" s="16" t="s">
        <v>9</v>
      </c>
      <c r="L1072" s="16" t="s">
        <v>3173</v>
      </c>
      <c r="M1072" s="16" t="s">
        <v>491</v>
      </c>
      <c r="N1072" s="13" t="s">
        <v>2321</v>
      </c>
      <c r="O1072" s="13" t="str">
        <f>"0465343175"</f>
        <v>0465343175</v>
      </c>
    </row>
    <row r="1073" spans="1:15" ht="39" hidden="1" customHeight="1">
      <c r="A1073" s="21">
        <v>1072</v>
      </c>
      <c r="B1073" s="13" t="s">
        <v>3174</v>
      </c>
      <c r="C1073" s="22">
        <v>1</v>
      </c>
      <c r="D1073" s="14">
        <v>44993</v>
      </c>
      <c r="E1073" s="15">
        <v>0.70833333333333337</v>
      </c>
      <c r="F1073" s="19" t="s">
        <v>3996</v>
      </c>
      <c r="G1073" s="15">
        <v>0.75</v>
      </c>
      <c r="H1073" s="13" t="s">
        <v>115</v>
      </c>
      <c r="I1073" s="16" t="s">
        <v>3321</v>
      </c>
      <c r="J1073" s="16" t="s">
        <v>3175</v>
      </c>
      <c r="K1073" s="16" t="s">
        <v>6</v>
      </c>
      <c r="L1073" s="16" t="s">
        <v>722</v>
      </c>
      <c r="M1073" s="16" t="s">
        <v>3176</v>
      </c>
      <c r="N1073" s="13" t="s">
        <v>3177</v>
      </c>
      <c r="O1073" s="13" t="str">
        <f>"0666452952"</f>
        <v>0666452952</v>
      </c>
    </row>
    <row r="1074" spans="1:15" ht="39" hidden="1" customHeight="1">
      <c r="A1074" s="21">
        <v>1073</v>
      </c>
      <c r="B1074" s="13" t="s">
        <v>3178</v>
      </c>
      <c r="C1074" s="22">
        <v>1</v>
      </c>
      <c r="D1074" s="14">
        <v>44994</v>
      </c>
      <c r="E1074" s="15">
        <v>0.66666666666666663</v>
      </c>
      <c r="F1074" s="19" t="s">
        <v>3996</v>
      </c>
      <c r="G1074" s="15">
        <v>0.70833333333333337</v>
      </c>
      <c r="H1074" s="13" t="s">
        <v>34</v>
      </c>
      <c r="I1074" s="16" t="s">
        <v>3288</v>
      </c>
      <c r="J1074" s="16" t="s">
        <v>953</v>
      </c>
      <c r="K1074" s="16" t="s">
        <v>6</v>
      </c>
      <c r="L1074" s="16" t="s">
        <v>722</v>
      </c>
      <c r="M1074" s="16" t="s">
        <v>954</v>
      </c>
      <c r="N1074" s="13" t="s">
        <v>955</v>
      </c>
      <c r="O1074" s="13" t="str">
        <f>"0448443466"</f>
        <v>0448443466</v>
      </c>
    </row>
    <row r="1075" spans="1:15" ht="39" hidden="1" customHeight="1">
      <c r="A1075" s="21">
        <v>1074</v>
      </c>
      <c r="B1075" s="13" t="s">
        <v>3179</v>
      </c>
      <c r="C1075" s="22">
        <v>1</v>
      </c>
      <c r="D1075" s="14">
        <v>44994</v>
      </c>
      <c r="E1075" s="15">
        <v>0.72916666666666663</v>
      </c>
      <c r="F1075" s="19" t="s">
        <v>3996</v>
      </c>
      <c r="G1075" s="15">
        <v>0.77083333333333337</v>
      </c>
      <c r="H1075" s="13" t="s">
        <v>110</v>
      </c>
      <c r="I1075" s="16" t="s">
        <v>3379</v>
      </c>
      <c r="J1075" s="16" t="s">
        <v>567</v>
      </c>
      <c r="K1075" s="16" t="s">
        <v>1226</v>
      </c>
      <c r="L1075" s="16" t="s">
        <v>3180</v>
      </c>
      <c r="M1075" s="16" t="s">
        <v>3181</v>
      </c>
      <c r="N1075" s="13" t="s">
        <v>3182</v>
      </c>
      <c r="O1075" s="13" t="str">
        <f>"0559245100"</f>
        <v>0559245100</v>
      </c>
    </row>
    <row r="1076" spans="1:15" ht="39" hidden="1" customHeight="1">
      <c r="A1076" s="21">
        <v>1075</v>
      </c>
      <c r="B1076" s="13" t="s">
        <v>3183</v>
      </c>
      <c r="C1076" s="22">
        <v>1</v>
      </c>
      <c r="D1076" s="14">
        <v>44994</v>
      </c>
      <c r="E1076" s="15">
        <v>0.72916666666666663</v>
      </c>
      <c r="F1076" s="19" t="s">
        <v>3996</v>
      </c>
      <c r="G1076" s="15">
        <v>0.79166666666666663</v>
      </c>
      <c r="H1076" s="13" t="s">
        <v>115</v>
      </c>
      <c r="I1076" s="16" t="s">
        <v>3327</v>
      </c>
      <c r="J1076" s="16" t="s">
        <v>3184</v>
      </c>
      <c r="K1076" s="16" t="s">
        <v>6</v>
      </c>
      <c r="L1076" s="16" t="s">
        <v>760</v>
      </c>
      <c r="M1076" s="16" t="s">
        <v>3185</v>
      </c>
      <c r="N1076" s="13" t="s">
        <v>3186</v>
      </c>
      <c r="O1076" s="13" t="str">
        <f>"0722342001"</f>
        <v>0722342001</v>
      </c>
    </row>
    <row r="1077" spans="1:15" ht="39" hidden="1" customHeight="1">
      <c r="A1077" s="21">
        <v>1076</v>
      </c>
      <c r="B1077" s="13" t="s">
        <v>3187</v>
      </c>
      <c r="C1077" s="22">
        <v>1</v>
      </c>
      <c r="D1077" s="14">
        <v>44995</v>
      </c>
      <c r="E1077" s="15">
        <v>0.66666666666666663</v>
      </c>
      <c r="F1077" s="19" t="s">
        <v>3996</v>
      </c>
      <c r="G1077" s="15">
        <v>0.70833333333333337</v>
      </c>
      <c r="H1077" s="13" t="s">
        <v>583</v>
      </c>
      <c r="I1077" s="16" t="s">
        <v>3434</v>
      </c>
      <c r="J1077" s="16" t="s">
        <v>3188</v>
      </c>
      <c r="K1077" s="16" t="s">
        <v>13</v>
      </c>
      <c r="L1077" s="16" t="s">
        <v>2478</v>
      </c>
      <c r="M1077" s="16" t="s">
        <v>790</v>
      </c>
      <c r="N1077" s="13" t="s">
        <v>791</v>
      </c>
      <c r="O1077" s="13" t="str">
        <f>"0583880111"</f>
        <v>0583880111</v>
      </c>
    </row>
    <row r="1078" spans="1:15" ht="39" hidden="1" customHeight="1">
      <c r="A1078" s="21">
        <v>1077</v>
      </c>
      <c r="B1078" s="13" t="s">
        <v>3189</v>
      </c>
      <c r="C1078" s="22">
        <v>1</v>
      </c>
      <c r="D1078" s="14">
        <v>44995</v>
      </c>
      <c r="E1078" s="15">
        <v>0.72916666666666663</v>
      </c>
      <c r="F1078" s="19" t="s">
        <v>3996</v>
      </c>
      <c r="G1078" s="15">
        <v>0.79166666666666663</v>
      </c>
      <c r="H1078" s="13" t="s">
        <v>117</v>
      </c>
      <c r="I1078" s="16" t="s">
        <v>3399</v>
      </c>
      <c r="J1078" s="16" t="s">
        <v>3190</v>
      </c>
      <c r="K1078" s="16" t="s">
        <v>13</v>
      </c>
      <c r="L1078" s="16" t="s">
        <v>3191</v>
      </c>
      <c r="M1078" s="16" t="s">
        <v>3192</v>
      </c>
      <c r="N1078" s="13" t="s">
        <v>3193</v>
      </c>
      <c r="O1078" s="13" t="str">
        <f>"0155650101"</f>
        <v>0155650101</v>
      </c>
    </row>
    <row r="1079" spans="1:15" ht="39" hidden="1" customHeight="1">
      <c r="A1079" s="21">
        <v>1078</v>
      </c>
      <c r="B1079" s="13" t="s">
        <v>3641</v>
      </c>
      <c r="C1079" s="22">
        <v>1</v>
      </c>
      <c r="D1079" s="14">
        <v>44995</v>
      </c>
      <c r="E1079" s="15">
        <v>0.75</v>
      </c>
      <c r="F1079" s="19" t="s">
        <v>3996</v>
      </c>
      <c r="G1079" s="15">
        <v>0.79166666666666663</v>
      </c>
      <c r="H1079" s="13" t="s">
        <v>115</v>
      </c>
      <c r="I1079" s="16" t="s">
        <v>3465</v>
      </c>
      <c r="J1079" s="16" t="s">
        <v>3642</v>
      </c>
      <c r="K1079" s="16" t="s">
        <v>6</v>
      </c>
      <c r="L1079" s="16" t="s">
        <v>3643</v>
      </c>
      <c r="M1079" s="16" t="s">
        <v>3644</v>
      </c>
      <c r="N1079" s="13" t="s">
        <v>3645</v>
      </c>
      <c r="O1079" s="13" t="str">
        <f>"0722410501"</f>
        <v>0722410501</v>
      </c>
    </row>
    <row r="1080" spans="1:15" ht="39" hidden="1" customHeight="1">
      <c r="A1080" s="21">
        <v>1079</v>
      </c>
      <c r="B1080" s="13" t="s">
        <v>3194</v>
      </c>
      <c r="C1080" s="22">
        <v>1</v>
      </c>
      <c r="D1080" s="14">
        <v>44995</v>
      </c>
      <c r="E1080" s="15">
        <v>0.66666666666666663</v>
      </c>
      <c r="F1080" s="19" t="s">
        <v>3996</v>
      </c>
      <c r="G1080" s="15">
        <v>0.70833333333333337</v>
      </c>
      <c r="H1080" s="13" t="s">
        <v>95</v>
      </c>
      <c r="I1080" s="16" t="s">
        <v>3310</v>
      </c>
      <c r="J1080" s="16" t="s">
        <v>3195</v>
      </c>
      <c r="K1080" s="16" t="s">
        <v>9</v>
      </c>
      <c r="L1080" s="16" t="s">
        <v>181</v>
      </c>
      <c r="M1080" s="16" t="s">
        <v>910</v>
      </c>
      <c r="N1080" s="13" t="s">
        <v>911</v>
      </c>
      <c r="O1080" s="13" t="str">
        <f>"0774485500"</f>
        <v>0774485500</v>
      </c>
    </row>
    <row r="1081" spans="1:15" ht="39" hidden="1" customHeight="1">
      <c r="A1081" s="21">
        <v>1080</v>
      </c>
      <c r="B1081" s="13" t="s">
        <v>3196</v>
      </c>
      <c r="C1081" s="22">
        <v>1</v>
      </c>
      <c r="D1081" s="14">
        <v>44998</v>
      </c>
      <c r="E1081" s="15">
        <v>0.75</v>
      </c>
      <c r="F1081" s="19" t="s">
        <v>3996</v>
      </c>
      <c r="G1081" s="15">
        <v>0.79166666666666663</v>
      </c>
      <c r="H1081" s="13" t="s">
        <v>67</v>
      </c>
      <c r="I1081" s="16" t="s">
        <v>3341</v>
      </c>
      <c r="J1081" s="16" t="s">
        <v>424</v>
      </c>
      <c r="K1081" s="16" t="s">
        <v>6</v>
      </c>
      <c r="L1081" s="16" t="s">
        <v>92</v>
      </c>
      <c r="M1081" s="16" t="s">
        <v>425</v>
      </c>
      <c r="N1081" s="13" t="s">
        <v>426</v>
      </c>
      <c r="O1081" s="13" t="str">
        <f>"0338629111"</f>
        <v>0338629111</v>
      </c>
    </row>
    <row r="1082" spans="1:15" ht="39" hidden="1" customHeight="1">
      <c r="A1082" s="21">
        <v>1081</v>
      </c>
      <c r="B1082" s="13" t="s">
        <v>3197</v>
      </c>
      <c r="C1082" s="22">
        <v>1</v>
      </c>
      <c r="D1082" s="14">
        <v>44999</v>
      </c>
      <c r="E1082" s="15">
        <v>0.71875</v>
      </c>
      <c r="F1082" s="19" t="s">
        <v>3996</v>
      </c>
      <c r="G1082" s="15">
        <v>0.76041666666666663</v>
      </c>
      <c r="H1082" s="13" t="s">
        <v>110</v>
      </c>
      <c r="I1082" s="16" t="s">
        <v>3289</v>
      </c>
      <c r="J1082" s="16" t="s">
        <v>2009</v>
      </c>
      <c r="K1082" s="16" t="s">
        <v>9</v>
      </c>
      <c r="L1082" s="16" t="s">
        <v>181</v>
      </c>
      <c r="M1082" s="16" t="s">
        <v>317</v>
      </c>
      <c r="N1082" s="13" t="s">
        <v>446</v>
      </c>
      <c r="O1082" s="13" t="str">
        <f>"0534352618"</f>
        <v>0534352618</v>
      </c>
    </row>
    <row r="1083" spans="1:15" ht="39" hidden="1" customHeight="1">
      <c r="A1083" s="21">
        <v>1082</v>
      </c>
      <c r="B1083" s="13" t="s">
        <v>3198</v>
      </c>
      <c r="C1083" s="22">
        <v>1</v>
      </c>
      <c r="D1083" s="14">
        <v>44999</v>
      </c>
      <c r="E1083" s="15">
        <v>0.66666666666666663</v>
      </c>
      <c r="F1083" s="19" t="s">
        <v>3996</v>
      </c>
      <c r="G1083" s="15">
        <v>0.70833333333333337</v>
      </c>
      <c r="H1083" s="13" t="s">
        <v>25</v>
      </c>
      <c r="I1083" s="16" t="s">
        <v>3382</v>
      </c>
      <c r="J1083" s="16" t="s">
        <v>2111</v>
      </c>
      <c r="K1083" s="16" t="s">
        <v>6</v>
      </c>
      <c r="L1083" s="16" t="s">
        <v>3199</v>
      </c>
      <c r="M1083" s="16" t="s">
        <v>2653</v>
      </c>
      <c r="N1083" s="13" t="s">
        <v>2654</v>
      </c>
      <c r="O1083" s="13" t="str">
        <f>"0432515311"</f>
        <v>0432515311</v>
      </c>
    </row>
    <row r="1084" spans="1:15" ht="39" hidden="1" customHeight="1">
      <c r="A1084" s="21">
        <v>1083</v>
      </c>
      <c r="B1084" s="13" t="s">
        <v>3200</v>
      </c>
      <c r="C1084" s="22">
        <v>1</v>
      </c>
      <c r="D1084" s="14">
        <v>44999</v>
      </c>
      <c r="E1084" s="15">
        <v>0.66666666666666663</v>
      </c>
      <c r="F1084" s="19" t="s">
        <v>3996</v>
      </c>
      <c r="G1084" s="15">
        <v>0.70833333333333337</v>
      </c>
      <c r="H1084" s="13" t="s">
        <v>34</v>
      </c>
      <c r="I1084" s="16" t="s">
        <v>3288</v>
      </c>
      <c r="J1084" s="16" t="s">
        <v>211</v>
      </c>
      <c r="K1084" s="16" t="s">
        <v>13</v>
      </c>
      <c r="L1084" s="16" t="s">
        <v>212</v>
      </c>
      <c r="M1084" s="16" t="s">
        <v>213</v>
      </c>
      <c r="N1084" s="13" t="s">
        <v>214</v>
      </c>
      <c r="O1084" s="13" t="str">
        <f>"0448443471"</f>
        <v>0448443471</v>
      </c>
    </row>
    <row r="1085" spans="1:15" ht="39" hidden="1" customHeight="1">
      <c r="A1085" s="21">
        <v>1084</v>
      </c>
      <c r="B1085" s="13" t="s">
        <v>3201</v>
      </c>
      <c r="C1085" s="22">
        <v>1</v>
      </c>
      <c r="D1085" s="14">
        <v>44999</v>
      </c>
      <c r="E1085" s="15">
        <v>0.75</v>
      </c>
      <c r="F1085" s="19" t="s">
        <v>3996</v>
      </c>
      <c r="G1085" s="15">
        <v>0.79166666666666663</v>
      </c>
      <c r="H1085" s="13" t="s">
        <v>67</v>
      </c>
      <c r="I1085" s="16" t="s">
        <v>3392</v>
      </c>
      <c r="J1085" s="16" t="s">
        <v>3202</v>
      </c>
      <c r="K1085" s="16" t="s">
        <v>13</v>
      </c>
      <c r="L1085" s="16" t="s">
        <v>3203</v>
      </c>
      <c r="M1085" s="16" t="s">
        <v>3204</v>
      </c>
      <c r="N1085" s="13" t="s">
        <v>3205</v>
      </c>
      <c r="O1085" s="13" t="str">
        <f>"0425233191"</f>
        <v>0425233191</v>
      </c>
    </row>
    <row r="1086" spans="1:15" ht="39" hidden="1" customHeight="1">
      <c r="A1086" s="21">
        <v>1085</v>
      </c>
      <c r="B1086" s="13" t="s">
        <v>3206</v>
      </c>
      <c r="C1086" s="22">
        <v>1</v>
      </c>
      <c r="D1086" s="14">
        <v>45000</v>
      </c>
      <c r="E1086" s="15">
        <v>0.58333333333333337</v>
      </c>
      <c r="F1086" s="19" t="s">
        <v>3996</v>
      </c>
      <c r="G1086" s="15">
        <v>0.625</v>
      </c>
      <c r="H1086" s="13" t="s">
        <v>67</v>
      </c>
      <c r="I1086" s="16" t="s">
        <v>3400</v>
      </c>
      <c r="J1086" s="16" t="s">
        <v>3207</v>
      </c>
      <c r="K1086" s="16" t="s">
        <v>6</v>
      </c>
      <c r="L1086" s="16" t="s">
        <v>3208</v>
      </c>
      <c r="M1086" s="16" t="s">
        <v>895</v>
      </c>
      <c r="N1086" s="13" t="s">
        <v>896</v>
      </c>
      <c r="O1086" s="13" t="str">
        <f>"0334110151"</f>
        <v>0334110151</v>
      </c>
    </row>
    <row r="1087" spans="1:15" ht="39" hidden="1" customHeight="1">
      <c r="A1087" s="21">
        <v>1086</v>
      </c>
      <c r="B1087" s="13" t="s">
        <v>3209</v>
      </c>
      <c r="C1087" s="22">
        <v>1</v>
      </c>
      <c r="D1087" s="14">
        <v>45000</v>
      </c>
      <c r="E1087" s="15">
        <v>0.72916666666666663</v>
      </c>
      <c r="F1087" s="19" t="s">
        <v>3996</v>
      </c>
      <c r="G1087" s="15">
        <v>0.77083333333333337</v>
      </c>
      <c r="H1087" s="13" t="s">
        <v>137</v>
      </c>
      <c r="I1087" s="16" t="s">
        <v>3405</v>
      </c>
      <c r="J1087" s="16" t="s">
        <v>1216</v>
      </c>
      <c r="K1087" s="16" t="s">
        <v>9</v>
      </c>
      <c r="L1087" s="16" t="s">
        <v>181</v>
      </c>
      <c r="M1087" s="16" t="s">
        <v>1217</v>
      </c>
      <c r="N1087" s="13" t="s">
        <v>1968</v>
      </c>
      <c r="O1087" s="13" t="str">
        <f>"0862252111"</f>
        <v>0862252111</v>
      </c>
    </row>
    <row r="1088" spans="1:15" ht="39" hidden="1" customHeight="1">
      <c r="A1088" s="21">
        <v>1087</v>
      </c>
      <c r="B1088" s="13" t="s">
        <v>3639</v>
      </c>
      <c r="C1088" s="22">
        <v>1</v>
      </c>
      <c r="D1088" s="14">
        <v>45001</v>
      </c>
      <c r="E1088" s="15">
        <v>0.73958333333333337</v>
      </c>
      <c r="F1088" s="19" t="s">
        <v>3996</v>
      </c>
      <c r="G1088" s="15">
        <v>0.79166666666666663</v>
      </c>
      <c r="H1088" s="13" t="s">
        <v>137</v>
      </c>
      <c r="I1088" s="16" t="s">
        <v>3292</v>
      </c>
      <c r="J1088" s="16" t="s">
        <v>138</v>
      </c>
      <c r="K1088" s="16" t="s">
        <v>6</v>
      </c>
      <c r="L1088" s="16" t="s">
        <v>3640</v>
      </c>
      <c r="M1088" s="16" t="s">
        <v>1105</v>
      </c>
      <c r="N1088" s="13" t="s">
        <v>141</v>
      </c>
      <c r="O1088" s="13" t="str">
        <f>"0868218111"</f>
        <v>0868218111</v>
      </c>
    </row>
    <row r="1089" spans="1:15" ht="39" hidden="1" customHeight="1">
      <c r="A1089" s="21">
        <v>1088</v>
      </c>
      <c r="B1089" s="13" t="s">
        <v>3213</v>
      </c>
      <c r="C1089" s="22">
        <v>1</v>
      </c>
      <c r="D1089" s="14">
        <v>45001</v>
      </c>
      <c r="E1089" s="15">
        <v>0.72916666666666663</v>
      </c>
      <c r="F1089" s="19" t="s">
        <v>3996</v>
      </c>
      <c r="G1089" s="15">
        <v>0.77083333333333337</v>
      </c>
      <c r="H1089" s="13" t="s">
        <v>112</v>
      </c>
      <c r="I1089" s="16" t="s">
        <v>3359</v>
      </c>
      <c r="J1089" s="16" t="s">
        <v>3214</v>
      </c>
      <c r="K1089" s="16" t="s">
        <v>13</v>
      </c>
      <c r="L1089" s="16" t="s">
        <v>3215</v>
      </c>
      <c r="M1089" s="16" t="s">
        <v>3216</v>
      </c>
      <c r="N1089" s="13" t="s">
        <v>2626</v>
      </c>
      <c r="O1089" s="13" t="str">
        <f>"0298533516"</f>
        <v>0298533516</v>
      </c>
    </row>
    <row r="1090" spans="1:15" ht="39" hidden="1" customHeight="1">
      <c r="A1090" s="21">
        <v>1089</v>
      </c>
      <c r="B1090" s="13" t="s">
        <v>3217</v>
      </c>
      <c r="C1090" s="22">
        <v>1</v>
      </c>
      <c r="D1090" s="14">
        <v>45001</v>
      </c>
      <c r="E1090" s="15">
        <v>0.77083333333333337</v>
      </c>
      <c r="F1090" s="19" t="s">
        <v>3996</v>
      </c>
      <c r="G1090" s="15">
        <v>0.8125</v>
      </c>
      <c r="H1090" s="13" t="s">
        <v>5</v>
      </c>
      <c r="I1090" s="16" t="s">
        <v>3375</v>
      </c>
      <c r="J1090" s="16" t="s">
        <v>3218</v>
      </c>
      <c r="K1090" s="16" t="s">
        <v>13</v>
      </c>
      <c r="L1090" s="16" t="s">
        <v>3219</v>
      </c>
      <c r="M1090" s="16" t="s">
        <v>3000</v>
      </c>
      <c r="N1090" s="13" t="s">
        <v>3220</v>
      </c>
      <c r="O1090" s="13" t="str">
        <f>"0958269236"</f>
        <v>0958269236</v>
      </c>
    </row>
    <row r="1091" spans="1:15" ht="39" hidden="1" customHeight="1">
      <c r="A1091" s="21">
        <v>1090</v>
      </c>
      <c r="B1091" s="13" t="s">
        <v>3210</v>
      </c>
      <c r="C1091" s="22">
        <v>1</v>
      </c>
      <c r="D1091" s="14">
        <v>45001</v>
      </c>
      <c r="E1091" s="15">
        <v>0.72916666666666663</v>
      </c>
      <c r="F1091" s="19" t="s">
        <v>3996</v>
      </c>
      <c r="G1091" s="15">
        <v>0.77083333333333337</v>
      </c>
      <c r="H1091" s="13" t="s">
        <v>38</v>
      </c>
      <c r="I1091" s="16" t="s">
        <v>3394</v>
      </c>
      <c r="J1091" s="16" t="s">
        <v>3211</v>
      </c>
      <c r="K1091" s="16" t="s">
        <v>13</v>
      </c>
      <c r="L1091" s="16" t="s">
        <v>3212</v>
      </c>
      <c r="M1091" s="16" t="s">
        <v>1856</v>
      </c>
      <c r="N1091" s="13" t="s">
        <v>1857</v>
      </c>
      <c r="O1091" s="13" t="str">
        <f>"0570018199"</f>
        <v>0570018199</v>
      </c>
    </row>
    <row r="1092" spans="1:15" ht="39" hidden="1" customHeight="1">
      <c r="A1092" s="21">
        <v>1091</v>
      </c>
      <c r="B1092" s="13" t="s">
        <v>3221</v>
      </c>
      <c r="C1092" s="22">
        <v>1</v>
      </c>
      <c r="D1092" s="14">
        <v>45001</v>
      </c>
      <c r="E1092" s="15">
        <v>0.625</v>
      </c>
      <c r="F1092" s="19" t="s">
        <v>3996</v>
      </c>
      <c r="G1092" s="15">
        <v>0.66666666666666663</v>
      </c>
      <c r="H1092" s="13" t="s">
        <v>112</v>
      </c>
      <c r="I1092" s="16" t="s">
        <v>3407</v>
      </c>
      <c r="J1092" s="16" t="s">
        <v>1627</v>
      </c>
      <c r="K1092" s="16" t="s">
        <v>13</v>
      </c>
      <c r="L1092" s="16" t="s">
        <v>741</v>
      </c>
      <c r="M1092" s="16" t="s">
        <v>3021</v>
      </c>
      <c r="N1092" s="13" t="s">
        <v>3222</v>
      </c>
      <c r="O1092" s="13" t="str">
        <f>"0292407711"</f>
        <v>0292407711</v>
      </c>
    </row>
    <row r="1093" spans="1:15" ht="39" hidden="1" customHeight="1">
      <c r="A1093" s="21">
        <v>1092</v>
      </c>
      <c r="B1093" s="13" t="s">
        <v>3223</v>
      </c>
      <c r="C1093" s="22">
        <v>1</v>
      </c>
      <c r="D1093" s="14">
        <v>45002</v>
      </c>
      <c r="E1093" s="15">
        <v>0.72916666666666663</v>
      </c>
      <c r="F1093" s="19" t="s">
        <v>3996</v>
      </c>
      <c r="G1093" s="15">
        <v>0.77083333333333337</v>
      </c>
      <c r="H1093" s="13" t="s">
        <v>115</v>
      </c>
      <c r="I1093" s="16" t="s">
        <v>3412</v>
      </c>
      <c r="J1093" s="16" t="s">
        <v>3224</v>
      </c>
      <c r="K1093" s="16" t="s">
        <v>9</v>
      </c>
      <c r="L1093" s="16" t="s">
        <v>3225</v>
      </c>
      <c r="M1093" s="16" t="s">
        <v>3226</v>
      </c>
      <c r="N1093" s="13" t="s">
        <v>1752</v>
      </c>
      <c r="O1093" s="13" t="str">
        <f>"0667737111"</f>
        <v>0667737111</v>
      </c>
    </row>
    <row r="1094" spans="1:15" ht="39" hidden="1" customHeight="1">
      <c r="A1094" s="21">
        <v>1093</v>
      </c>
      <c r="B1094" s="13" t="s">
        <v>3227</v>
      </c>
      <c r="C1094" s="22">
        <v>1</v>
      </c>
      <c r="D1094" s="14">
        <v>45002</v>
      </c>
      <c r="E1094" s="15">
        <v>0.70833333333333337</v>
      </c>
      <c r="F1094" s="19" t="s">
        <v>3996</v>
      </c>
      <c r="G1094" s="15">
        <v>0.75</v>
      </c>
      <c r="H1094" s="13" t="s">
        <v>38</v>
      </c>
      <c r="I1094" s="16" t="s">
        <v>3406</v>
      </c>
      <c r="J1094" s="16" t="s">
        <v>3228</v>
      </c>
      <c r="K1094" s="16" t="s">
        <v>9</v>
      </c>
      <c r="L1094" s="16" t="s">
        <v>3229</v>
      </c>
      <c r="M1094" s="16" t="s">
        <v>943</v>
      </c>
      <c r="N1094" s="13" t="s">
        <v>944</v>
      </c>
      <c r="O1094" s="13" t="str">
        <f>"0798345151"</f>
        <v>0798345151</v>
      </c>
    </row>
    <row r="1095" spans="1:15" ht="39" hidden="1" customHeight="1">
      <c r="A1095" s="21">
        <v>1094</v>
      </c>
      <c r="B1095" s="13" t="s">
        <v>3230</v>
      </c>
      <c r="C1095" s="22">
        <v>1</v>
      </c>
      <c r="D1095" s="14">
        <v>45002</v>
      </c>
      <c r="E1095" s="15">
        <v>0.72916666666666663</v>
      </c>
      <c r="F1095" s="19" t="s">
        <v>3996</v>
      </c>
      <c r="G1095" s="15">
        <v>0.77083333333333337</v>
      </c>
      <c r="H1095" s="13" t="s">
        <v>147</v>
      </c>
      <c r="I1095" s="16" t="s">
        <v>3356</v>
      </c>
      <c r="J1095" s="16" t="s">
        <v>3231</v>
      </c>
      <c r="K1095" s="16" t="s">
        <v>9</v>
      </c>
      <c r="L1095" s="16" t="s">
        <v>3232</v>
      </c>
      <c r="M1095" s="16" t="s">
        <v>2130</v>
      </c>
      <c r="N1095" s="13" t="s">
        <v>2131</v>
      </c>
      <c r="O1095" s="13" t="str">
        <f>"0734472300"</f>
        <v>0734472300</v>
      </c>
    </row>
    <row r="1096" spans="1:15" ht="39" hidden="1" customHeight="1">
      <c r="A1096" s="21">
        <v>1095</v>
      </c>
      <c r="B1096" s="13" t="s">
        <v>3233</v>
      </c>
      <c r="C1096" s="22">
        <v>1</v>
      </c>
      <c r="D1096" s="14">
        <v>45005</v>
      </c>
      <c r="E1096" s="15">
        <v>0.66666666666666663</v>
      </c>
      <c r="F1096" s="19" t="s">
        <v>3996</v>
      </c>
      <c r="G1096" s="15">
        <v>0.70833333333333337</v>
      </c>
      <c r="H1096" s="13" t="s">
        <v>67</v>
      </c>
      <c r="I1096" s="16" t="s">
        <v>3400</v>
      </c>
      <c r="J1096" s="16" t="s">
        <v>3207</v>
      </c>
      <c r="K1096" s="16" t="s">
        <v>13</v>
      </c>
      <c r="L1096" s="16" t="s">
        <v>3234</v>
      </c>
      <c r="M1096" s="16" t="s">
        <v>895</v>
      </c>
      <c r="N1096" s="13" t="s">
        <v>896</v>
      </c>
      <c r="O1096" s="13" t="str">
        <f>"0334110151"</f>
        <v>0334110151</v>
      </c>
    </row>
    <row r="1097" spans="1:15" ht="39" hidden="1" customHeight="1">
      <c r="A1097" s="21">
        <v>1096</v>
      </c>
      <c r="B1097" s="13" t="s">
        <v>3235</v>
      </c>
      <c r="C1097" s="22">
        <v>1</v>
      </c>
      <c r="D1097" s="14">
        <v>45005</v>
      </c>
      <c r="E1097" s="15">
        <v>0.72916666666666663</v>
      </c>
      <c r="F1097" s="19" t="s">
        <v>3996</v>
      </c>
      <c r="G1097" s="15">
        <v>0.79166666666666663</v>
      </c>
      <c r="H1097" s="13" t="s">
        <v>102</v>
      </c>
      <c r="I1097" s="16" t="s">
        <v>3347</v>
      </c>
      <c r="J1097" s="16" t="s">
        <v>1796</v>
      </c>
      <c r="K1097" s="16" t="s">
        <v>6</v>
      </c>
      <c r="L1097" s="16" t="s">
        <v>3236</v>
      </c>
      <c r="M1097" s="16" t="s">
        <v>3237</v>
      </c>
      <c r="N1097" s="13" t="s">
        <v>1798</v>
      </c>
      <c r="O1097" s="13" t="str">
        <f>"0488734236"</f>
        <v>0488734236</v>
      </c>
    </row>
    <row r="1098" spans="1:15" ht="39" hidden="1" customHeight="1">
      <c r="A1098" s="21">
        <v>1097</v>
      </c>
      <c r="B1098" s="13" t="s">
        <v>3238</v>
      </c>
      <c r="C1098" s="22">
        <v>1</v>
      </c>
      <c r="D1098" s="14">
        <v>45007</v>
      </c>
      <c r="E1098" s="15">
        <v>0.75</v>
      </c>
      <c r="F1098" s="19" t="s">
        <v>3996</v>
      </c>
      <c r="G1098" s="15">
        <v>0.79166666666666663</v>
      </c>
      <c r="H1098" s="13" t="s">
        <v>29</v>
      </c>
      <c r="I1098" s="16" t="s">
        <v>3404</v>
      </c>
      <c r="J1098" s="16" t="s">
        <v>2998</v>
      </c>
      <c r="K1098" s="16" t="s">
        <v>9</v>
      </c>
      <c r="L1098" s="16" t="s">
        <v>1463</v>
      </c>
      <c r="M1098" s="16" t="s">
        <v>3052</v>
      </c>
      <c r="N1098" s="13" t="s">
        <v>932</v>
      </c>
      <c r="O1098" s="13" t="str">
        <f>"0524815111"</f>
        <v>0524815111</v>
      </c>
    </row>
    <row r="1099" spans="1:15" ht="39" hidden="1" customHeight="1">
      <c r="A1099" s="21">
        <v>1098</v>
      </c>
      <c r="B1099" s="13" t="s">
        <v>3239</v>
      </c>
      <c r="C1099" s="22">
        <v>1</v>
      </c>
      <c r="D1099" s="14">
        <v>45008</v>
      </c>
      <c r="E1099" s="15">
        <v>0.77083333333333337</v>
      </c>
      <c r="F1099" s="19" t="s">
        <v>3996</v>
      </c>
      <c r="G1099" s="15">
        <v>0.8125</v>
      </c>
      <c r="H1099" s="13" t="s">
        <v>5</v>
      </c>
      <c r="I1099" s="16" t="s">
        <v>3375</v>
      </c>
      <c r="J1099" s="16" t="s">
        <v>3218</v>
      </c>
      <c r="K1099" s="16" t="s">
        <v>6</v>
      </c>
      <c r="L1099" s="16" t="s">
        <v>3240</v>
      </c>
      <c r="M1099" s="16" t="s">
        <v>3000</v>
      </c>
      <c r="N1099" s="13" t="s">
        <v>1809</v>
      </c>
      <c r="O1099" s="13" t="str">
        <f>"0958269236"</f>
        <v>0958269236</v>
      </c>
    </row>
    <row r="1100" spans="1:15" ht="39" hidden="1" customHeight="1">
      <c r="A1100" s="21">
        <v>1099</v>
      </c>
      <c r="B1100" s="13" t="s">
        <v>3636</v>
      </c>
      <c r="C1100" s="22">
        <v>1</v>
      </c>
      <c r="D1100" s="14">
        <v>45008</v>
      </c>
      <c r="E1100" s="15">
        <v>0.72916666666666663</v>
      </c>
      <c r="F1100" s="19" t="s">
        <v>3996</v>
      </c>
      <c r="G1100" s="15">
        <v>0.77083333333333337</v>
      </c>
      <c r="H1100" s="13" t="s">
        <v>38</v>
      </c>
      <c r="I1100" s="16" t="s">
        <v>3314</v>
      </c>
      <c r="J1100" s="16" t="s">
        <v>363</v>
      </c>
      <c r="K1100" s="16" t="s">
        <v>13</v>
      </c>
      <c r="L1100" s="16" t="s">
        <v>3637</v>
      </c>
      <c r="M1100" s="16" t="s">
        <v>3638</v>
      </c>
      <c r="N1100" s="13" t="s">
        <v>366</v>
      </c>
      <c r="O1100" s="13" t="str">
        <f>"0727773773"</f>
        <v>0727773773</v>
      </c>
    </row>
    <row r="1101" spans="1:15" ht="39" hidden="1" customHeight="1">
      <c r="A1101" s="21">
        <v>1100</v>
      </c>
      <c r="B1101" s="13" t="s">
        <v>3241</v>
      </c>
      <c r="C1101" s="22">
        <v>1</v>
      </c>
      <c r="D1101" s="14">
        <v>45008</v>
      </c>
      <c r="E1101" s="15">
        <v>0.73958333333333337</v>
      </c>
      <c r="F1101" s="19" t="s">
        <v>3996</v>
      </c>
      <c r="G1101" s="15">
        <v>0.78125</v>
      </c>
      <c r="H1101" s="13" t="s">
        <v>226</v>
      </c>
      <c r="I1101" s="16" t="s">
        <v>3377</v>
      </c>
      <c r="J1101" s="16" t="s">
        <v>3242</v>
      </c>
      <c r="K1101" s="16" t="s">
        <v>6</v>
      </c>
      <c r="L1101" s="16" t="s">
        <v>3243</v>
      </c>
      <c r="M1101" s="16" t="s">
        <v>3244</v>
      </c>
      <c r="N1101" s="13" t="s">
        <v>3245</v>
      </c>
      <c r="O1101" s="13" t="str">
        <f>"0262922261"</f>
        <v>0262922261</v>
      </c>
    </row>
    <row r="1102" spans="1:15" ht="39" hidden="1" customHeight="1">
      <c r="A1102" s="21">
        <v>1101</v>
      </c>
      <c r="B1102" s="13" t="s">
        <v>3246</v>
      </c>
      <c r="C1102" s="22">
        <v>1</v>
      </c>
      <c r="D1102" s="14">
        <v>45009</v>
      </c>
      <c r="E1102" s="15">
        <v>0.72916666666666663</v>
      </c>
      <c r="F1102" s="19" t="s">
        <v>3996</v>
      </c>
      <c r="G1102" s="15">
        <v>0.77083333333333337</v>
      </c>
      <c r="H1102" s="13" t="s">
        <v>380</v>
      </c>
      <c r="I1102" s="16" t="s">
        <v>3319</v>
      </c>
      <c r="J1102" s="16" t="s">
        <v>1035</v>
      </c>
      <c r="K1102" s="16" t="s">
        <v>9</v>
      </c>
      <c r="L1102" s="16" t="s">
        <v>3247</v>
      </c>
      <c r="M1102" s="16" t="s">
        <v>2874</v>
      </c>
      <c r="N1102" s="13" t="s">
        <v>1038</v>
      </c>
      <c r="O1102" s="13" t="str">
        <f>"0762863511"</f>
        <v>0762863511</v>
      </c>
    </row>
    <row r="1103" spans="1:15" ht="39" hidden="1" customHeight="1">
      <c r="A1103" s="21">
        <v>1102</v>
      </c>
      <c r="B1103" s="13" t="s">
        <v>3248</v>
      </c>
      <c r="C1103" s="22">
        <v>1</v>
      </c>
      <c r="D1103" s="14">
        <v>45010</v>
      </c>
      <c r="E1103" s="15">
        <v>0.41666666666666669</v>
      </c>
      <c r="F1103" s="19" t="s">
        <v>3996</v>
      </c>
      <c r="G1103" s="15">
        <v>0.5</v>
      </c>
      <c r="H1103" s="13" t="s">
        <v>67</v>
      </c>
      <c r="I1103" s="16" t="s">
        <v>3403</v>
      </c>
      <c r="J1103" s="16" t="s">
        <v>3249</v>
      </c>
      <c r="K1103" s="16" t="s">
        <v>6</v>
      </c>
      <c r="L1103" s="16" t="s">
        <v>2059</v>
      </c>
      <c r="M1103" s="16" t="s">
        <v>2057</v>
      </c>
      <c r="N1103" s="13" t="s">
        <v>550</v>
      </c>
      <c r="O1103" s="13" t="str">
        <f>"0337624151"</f>
        <v>0337624151</v>
      </c>
    </row>
    <row r="1104" spans="1:15" ht="39" hidden="1" customHeight="1">
      <c r="A1104" s="21">
        <v>1103</v>
      </c>
      <c r="B1104" s="13" t="s">
        <v>3250</v>
      </c>
      <c r="C1104" s="22">
        <v>1</v>
      </c>
      <c r="D1104" s="14">
        <v>45010</v>
      </c>
      <c r="E1104" s="15">
        <v>0.58333333333333337</v>
      </c>
      <c r="F1104" s="19" t="s">
        <v>3996</v>
      </c>
      <c r="G1104" s="15">
        <v>0.66666666666666663</v>
      </c>
      <c r="H1104" s="13" t="s">
        <v>67</v>
      </c>
      <c r="I1104" s="16" t="s">
        <v>3403</v>
      </c>
      <c r="J1104" s="16" t="s">
        <v>3249</v>
      </c>
      <c r="K1104" s="16" t="s">
        <v>9</v>
      </c>
      <c r="L1104" s="16" t="s">
        <v>3251</v>
      </c>
      <c r="M1104" s="16" t="s">
        <v>2057</v>
      </c>
      <c r="N1104" s="13" t="s">
        <v>550</v>
      </c>
      <c r="O1104" s="13" t="str">
        <f>"0337624151"</f>
        <v>0337624151</v>
      </c>
    </row>
    <row r="1105" spans="1:15" ht="39" hidden="1" customHeight="1">
      <c r="A1105" s="21">
        <v>1104</v>
      </c>
      <c r="B1105" s="13" t="s">
        <v>3252</v>
      </c>
      <c r="C1105" s="22">
        <v>1</v>
      </c>
      <c r="D1105" s="14">
        <v>45012</v>
      </c>
      <c r="E1105" s="15">
        <v>0.5</v>
      </c>
      <c r="F1105" s="19" t="s">
        <v>3996</v>
      </c>
      <c r="G1105" s="15">
        <v>0.54166666666666663</v>
      </c>
      <c r="H1105" s="13" t="s">
        <v>25</v>
      </c>
      <c r="I1105" s="16" t="s">
        <v>3385</v>
      </c>
      <c r="J1105" s="16" t="s">
        <v>3253</v>
      </c>
      <c r="K1105" s="16" t="s">
        <v>6</v>
      </c>
      <c r="L1105" s="16" t="s">
        <v>3254</v>
      </c>
      <c r="M1105" s="16" t="s">
        <v>3255</v>
      </c>
      <c r="N1105" s="13" t="s">
        <v>3256</v>
      </c>
      <c r="O1105" s="13" t="str">
        <f>"0432262246"</f>
        <v>0432262246</v>
      </c>
    </row>
    <row r="1106" spans="1:15" ht="39" hidden="1" customHeight="1">
      <c r="A1106" s="21">
        <v>1105</v>
      </c>
      <c r="B1106" s="13" t="s">
        <v>3257</v>
      </c>
      <c r="C1106" s="22">
        <v>1</v>
      </c>
      <c r="D1106" s="14">
        <v>45013</v>
      </c>
      <c r="E1106" s="15">
        <v>0.72916666666666663</v>
      </c>
      <c r="F1106" s="19" t="s">
        <v>3996</v>
      </c>
      <c r="G1106" s="15">
        <v>0.77083333333333337</v>
      </c>
      <c r="H1106" s="13" t="s">
        <v>18</v>
      </c>
      <c r="I1106" s="16" t="s">
        <v>3333</v>
      </c>
      <c r="J1106" s="16" t="s">
        <v>1555</v>
      </c>
      <c r="K1106" s="16" t="s">
        <v>13</v>
      </c>
      <c r="L1106" s="16" t="s">
        <v>3258</v>
      </c>
      <c r="M1106" s="16" t="s">
        <v>3259</v>
      </c>
      <c r="N1106" s="13" t="s">
        <v>22</v>
      </c>
      <c r="O1106" s="13" t="str">
        <f>"0742241252"</f>
        <v>0742241252</v>
      </c>
    </row>
    <row r="1107" spans="1:15" ht="39" hidden="1" customHeight="1">
      <c r="A1107" s="21">
        <v>1106</v>
      </c>
      <c r="B1107" s="13" t="s">
        <v>3260</v>
      </c>
      <c r="C1107" s="22">
        <v>1</v>
      </c>
      <c r="D1107" s="14">
        <v>45014</v>
      </c>
      <c r="E1107" s="15">
        <v>0.6875</v>
      </c>
      <c r="F1107" s="19" t="s">
        <v>3996</v>
      </c>
      <c r="G1107" s="15">
        <v>0.72916666666666663</v>
      </c>
      <c r="H1107" s="13" t="s">
        <v>34</v>
      </c>
      <c r="I1107" s="16" t="s">
        <v>3387</v>
      </c>
      <c r="J1107" s="16" t="s">
        <v>1251</v>
      </c>
      <c r="K1107" s="16" t="s">
        <v>13</v>
      </c>
      <c r="L1107" s="16" t="s">
        <v>741</v>
      </c>
      <c r="M1107" s="16" t="s">
        <v>3261</v>
      </c>
      <c r="N1107" s="13" t="s">
        <v>1253</v>
      </c>
      <c r="O1107" s="13" t="str">
        <f>"0443220461"</f>
        <v>0443220461</v>
      </c>
    </row>
    <row r="1108" spans="1:15" ht="39" hidden="1" customHeight="1">
      <c r="A1108" s="21">
        <v>1107</v>
      </c>
      <c r="B1108" s="13" t="s">
        <v>3266</v>
      </c>
      <c r="C1108" s="22">
        <v>1</v>
      </c>
      <c r="D1108" s="14">
        <v>45019</v>
      </c>
      <c r="E1108" s="15">
        <v>0.4375</v>
      </c>
      <c r="F1108" s="19" t="s">
        <v>3996</v>
      </c>
      <c r="G1108" s="15">
        <v>0.47916666666666669</v>
      </c>
      <c r="H1108" s="13" t="s">
        <v>67</v>
      </c>
      <c r="I1108" s="16" t="s">
        <v>3408</v>
      </c>
      <c r="J1108" s="16" t="s">
        <v>3263</v>
      </c>
      <c r="K1108" s="16" t="s">
        <v>429</v>
      </c>
      <c r="L1108" s="16" t="s">
        <v>3267</v>
      </c>
      <c r="M1108" s="16" t="s">
        <v>3265</v>
      </c>
      <c r="N1108" s="13" t="s">
        <v>76</v>
      </c>
      <c r="O1108" s="13" t="str">
        <f>"0337848299"</f>
        <v>0337848299</v>
      </c>
    </row>
    <row r="1109" spans="1:15" ht="39" hidden="1" customHeight="1">
      <c r="A1109" s="21">
        <v>1108</v>
      </c>
      <c r="B1109" s="13" t="s">
        <v>3262</v>
      </c>
      <c r="C1109" s="22">
        <v>1</v>
      </c>
      <c r="D1109" s="14">
        <v>45019</v>
      </c>
      <c r="E1109" s="15">
        <v>0.3888888888888889</v>
      </c>
      <c r="F1109" s="19" t="s">
        <v>3996</v>
      </c>
      <c r="G1109" s="15">
        <v>0.43055555555555558</v>
      </c>
      <c r="H1109" s="13" t="s">
        <v>67</v>
      </c>
      <c r="I1109" s="16" t="s">
        <v>3408</v>
      </c>
      <c r="J1109" s="16" t="s">
        <v>3263</v>
      </c>
      <c r="K1109" s="16" t="s">
        <v>6</v>
      </c>
      <c r="L1109" s="16" t="s">
        <v>3264</v>
      </c>
      <c r="M1109" s="16" t="s">
        <v>3265</v>
      </c>
      <c r="N1109" s="13" t="s">
        <v>76</v>
      </c>
      <c r="O1109" s="13" t="str">
        <f>"0337848299"</f>
        <v>0337848299</v>
      </c>
    </row>
    <row r="1110" spans="1:15" ht="39" hidden="1" customHeight="1">
      <c r="A1110" s="21">
        <v>1109</v>
      </c>
      <c r="B1110" s="13" t="s">
        <v>3268</v>
      </c>
      <c r="C1110" s="22">
        <v>1</v>
      </c>
      <c r="D1110" s="14">
        <v>45022</v>
      </c>
      <c r="E1110" s="15">
        <v>0.4375</v>
      </c>
      <c r="F1110" s="19" t="s">
        <v>3996</v>
      </c>
      <c r="G1110" s="15">
        <v>0.5</v>
      </c>
      <c r="H1110" s="13" t="s">
        <v>80</v>
      </c>
      <c r="I1110" s="16" t="s">
        <v>3283</v>
      </c>
      <c r="J1110" s="16" t="s">
        <v>3269</v>
      </c>
      <c r="K1110" s="16" t="s">
        <v>13</v>
      </c>
      <c r="L1110" s="16" t="s">
        <v>82</v>
      </c>
      <c r="M1110" s="16" t="s">
        <v>2616</v>
      </c>
      <c r="N1110" s="13" t="s">
        <v>84</v>
      </c>
      <c r="O1110" s="13" t="str">
        <f>"0593541111"</f>
        <v>0593541111</v>
      </c>
    </row>
    <row r="1111" spans="1:15" ht="39" hidden="1" customHeight="1">
      <c r="A1111" s="21">
        <v>1110</v>
      </c>
      <c r="B1111" s="13" t="s">
        <v>3270</v>
      </c>
      <c r="C1111" s="22">
        <v>1</v>
      </c>
      <c r="D1111" s="14">
        <v>45022</v>
      </c>
      <c r="E1111" s="15">
        <v>0.375</v>
      </c>
      <c r="F1111" s="19" t="s">
        <v>3996</v>
      </c>
      <c r="G1111" s="15">
        <v>0.4375</v>
      </c>
      <c r="H1111" s="13" t="s">
        <v>80</v>
      </c>
      <c r="I1111" s="16" t="s">
        <v>3283</v>
      </c>
      <c r="J1111" s="16" t="s">
        <v>3269</v>
      </c>
      <c r="K1111" s="16" t="s">
        <v>9</v>
      </c>
      <c r="L1111" s="16" t="s">
        <v>86</v>
      </c>
      <c r="M1111" s="16" t="s">
        <v>2616</v>
      </c>
      <c r="N1111" s="13" t="s">
        <v>84</v>
      </c>
      <c r="O1111" s="13" t="str">
        <f>"0593541111"</f>
        <v>0593541111</v>
      </c>
    </row>
    <row r="1112" spans="1:15" ht="39" hidden="1" customHeight="1">
      <c r="A1112" s="21">
        <v>1111</v>
      </c>
      <c r="B1112" s="13" t="s">
        <v>3271</v>
      </c>
      <c r="C1112" s="22">
        <v>1</v>
      </c>
      <c r="D1112" s="14">
        <v>45030</v>
      </c>
      <c r="E1112" s="15">
        <v>0.75</v>
      </c>
      <c r="F1112" s="19" t="s">
        <v>3996</v>
      </c>
      <c r="G1112" s="15">
        <v>0.80208333333333337</v>
      </c>
      <c r="H1112" s="13" t="s">
        <v>133</v>
      </c>
      <c r="I1112" s="16" t="s">
        <v>3376</v>
      </c>
      <c r="J1112" s="16" t="s">
        <v>1030</v>
      </c>
      <c r="K1112" s="16" t="s">
        <v>6</v>
      </c>
      <c r="L1112" s="16" t="s">
        <v>3272</v>
      </c>
      <c r="M1112" s="16" t="s">
        <v>1032</v>
      </c>
      <c r="N1112" s="13" t="s">
        <v>1033</v>
      </c>
      <c r="O1112" s="13" t="str">
        <f>"0836222129"</f>
        <v>0836222129</v>
      </c>
    </row>
    <row r="1113" spans="1:15" ht="39" hidden="1" customHeight="1">
      <c r="A1113" s="21">
        <v>1112</v>
      </c>
      <c r="B1113" s="13" t="s">
        <v>3273</v>
      </c>
      <c r="C1113" s="22">
        <v>1</v>
      </c>
      <c r="D1113" s="14">
        <v>45037</v>
      </c>
      <c r="E1113" s="15">
        <v>0.71875</v>
      </c>
      <c r="F1113" s="19" t="s">
        <v>3996</v>
      </c>
      <c r="G1113" s="15">
        <v>0.76041666666666663</v>
      </c>
      <c r="H1113" s="13" t="s">
        <v>484</v>
      </c>
      <c r="I1113" s="16" t="s">
        <v>3378</v>
      </c>
      <c r="J1113" s="16" t="s">
        <v>2830</v>
      </c>
      <c r="K1113" s="16" t="s">
        <v>6</v>
      </c>
      <c r="L1113" s="16" t="s">
        <v>2153</v>
      </c>
      <c r="M1113" s="16" t="s">
        <v>1318</v>
      </c>
      <c r="N1113" s="13" t="s">
        <v>2640</v>
      </c>
      <c r="O1113" s="13" t="str">
        <f>"0948298904"</f>
        <v>0948298904</v>
      </c>
    </row>
    <row r="1114" spans="1:15" ht="39" hidden="1" customHeight="1">
      <c r="A1114" s="21">
        <v>1113</v>
      </c>
      <c r="B1114" s="13" t="s">
        <v>3630</v>
      </c>
      <c r="C1114" s="22">
        <v>1</v>
      </c>
      <c r="D1114" s="14">
        <v>45040</v>
      </c>
      <c r="E1114" s="15">
        <v>0.72916666666666663</v>
      </c>
      <c r="F1114" s="19" t="s">
        <v>3996</v>
      </c>
      <c r="G1114" s="15">
        <v>0.77083333333333337</v>
      </c>
      <c r="H1114" s="13" t="s">
        <v>226</v>
      </c>
      <c r="I1114" s="16" t="s">
        <v>3631</v>
      </c>
      <c r="J1114" s="16" t="s">
        <v>3632</v>
      </c>
      <c r="K1114" s="16" t="s">
        <v>6</v>
      </c>
      <c r="L1114" s="16" t="s">
        <v>3633</v>
      </c>
      <c r="M1114" s="16" t="s">
        <v>3634</v>
      </c>
      <c r="N1114" s="13" t="s">
        <v>3635</v>
      </c>
      <c r="O1114" s="13" t="str">
        <f>"0263736700"</f>
        <v>0263736700</v>
      </c>
    </row>
    <row r="1115" spans="1:15" ht="39" hidden="1" customHeight="1">
      <c r="A1115" s="21">
        <v>1114</v>
      </c>
      <c r="B1115" s="13" t="s">
        <v>3624</v>
      </c>
      <c r="C1115" s="22">
        <v>1</v>
      </c>
      <c r="D1115" s="14">
        <v>45062</v>
      </c>
      <c r="E1115" s="15">
        <v>0.72916666666666663</v>
      </c>
      <c r="F1115" s="19" t="s">
        <v>3996</v>
      </c>
      <c r="G1115" s="15">
        <v>0.77083333333333337</v>
      </c>
      <c r="H1115" s="13" t="s">
        <v>115</v>
      </c>
      <c r="I1115" s="16" t="s">
        <v>3487</v>
      </c>
      <c r="J1115" s="16" t="s">
        <v>3625</v>
      </c>
      <c r="K1115" s="16" t="s">
        <v>9</v>
      </c>
      <c r="L1115" s="16" t="s">
        <v>109</v>
      </c>
      <c r="M1115" s="16" t="s">
        <v>3626</v>
      </c>
      <c r="N1115" s="13" t="s">
        <v>3627</v>
      </c>
      <c r="O1115" s="13" t="str">
        <f>"09019644821"</f>
        <v>09019644821</v>
      </c>
    </row>
    <row r="1116" spans="1:15" ht="39" hidden="1" customHeight="1">
      <c r="A1116" s="21">
        <v>1115</v>
      </c>
      <c r="B1116" s="13" t="s">
        <v>3629</v>
      </c>
      <c r="C1116" s="22">
        <v>1</v>
      </c>
      <c r="D1116" s="14">
        <v>45062</v>
      </c>
      <c r="E1116" s="15">
        <v>0.72916666666666663</v>
      </c>
      <c r="F1116" s="19" t="s">
        <v>3996</v>
      </c>
      <c r="G1116" s="15">
        <v>0.77083333333333337</v>
      </c>
      <c r="H1116" s="13" t="s">
        <v>110</v>
      </c>
      <c r="I1116" s="16" t="s">
        <v>3443</v>
      </c>
      <c r="J1116" s="16" t="s">
        <v>346</v>
      </c>
      <c r="K1116" s="16" t="s">
        <v>9</v>
      </c>
      <c r="L1116" s="16" t="s">
        <v>181</v>
      </c>
      <c r="M1116" s="16" t="s">
        <v>2402</v>
      </c>
      <c r="N1116" s="13" t="s">
        <v>2403</v>
      </c>
      <c r="O1116" s="13" t="str">
        <f>"0537215555"</f>
        <v>0537215555</v>
      </c>
    </row>
    <row r="1117" spans="1:15" ht="39" hidden="1" customHeight="1">
      <c r="A1117" s="21">
        <v>1116</v>
      </c>
      <c r="B1117" s="13" t="s">
        <v>3628</v>
      </c>
      <c r="C1117" s="22">
        <v>1</v>
      </c>
      <c r="D1117" s="14">
        <v>45062</v>
      </c>
      <c r="E1117" s="15">
        <v>0.71875</v>
      </c>
      <c r="F1117" s="19" t="s">
        <v>3996</v>
      </c>
      <c r="G1117" s="15">
        <v>0.76041666666666663</v>
      </c>
      <c r="H1117" s="13" t="s">
        <v>34</v>
      </c>
      <c r="I1117" s="16" t="s">
        <v>3411</v>
      </c>
      <c r="J1117" s="16" t="s">
        <v>332</v>
      </c>
      <c r="K1117" s="16" t="s">
        <v>13</v>
      </c>
      <c r="L1117" s="16" t="s">
        <v>333</v>
      </c>
      <c r="M1117" s="16" t="s">
        <v>334</v>
      </c>
      <c r="N1117" s="13" t="s">
        <v>3125</v>
      </c>
      <c r="O1117" s="13" t="str">
        <f>"0452218181"</f>
        <v>0452218181</v>
      </c>
    </row>
    <row r="1118" spans="1:15" ht="39" hidden="1" customHeight="1">
      <c r="A1118" s="21">
        <v>1117</v>
      </c>
      <c r="B1118" s="13" t="s">
        <v>3621</v>
      </c>
      <c r="C1118" s="22">
        <v>1</v>
      </c>
      <c r="D1118" s="14">
        <v>45065</v>
      </c>
      <c r="E1118" s="15">
        <v>0.66666666666666663</v>
      </c>
      <c r="F1118" s="19" t="s">
        <v>3996</v>
      </c>
      <c r="G1118" s="15">
        <v>0.70833333333333337</v>
      </c>
      <c r="H1118" s="13" t="s">
        <v>25</v>
      </c>
      <c r="I1118" s="16" t="s">
        <v>3382</v>
      </c>
      <c r="J1118" s="16" t="s">
        <v>2913</v>
      </c>
      <c r="K1118" s="16" t="s">
        <v>1472</v>
      </c>
      <c r="L1118" s="16" t="s">
        <v>3622</v>
      </c>
      <c r="M1118" s="16" t="s">
        <v>2653</v>
      </c>
      <c r="N1118" s="13" t="s">
        <v>2654</v>
      </c>
      <c r="O1118" s="13" t="str">
        <f>"0432515311"</f>
        <v>0432515311</v>
      </c>
    </row>
    <row r="1119" spans="1:15" ht="39" hidden="1" customHeight="1">
      <c r="A1119" s="21">
        <v>1118</v>
      </c>
      <c r="B1119" s="13" t="s">
        <v>3623</v>
      </c>
      <c r="C1119" s="22">
        <v>1</v>
      </c>
      <c r="D1119" s="14">
        <v>45065</v>
      </c>
      <c r="E1119" s="15">
        <v>0.70833333333333337</v>
      </c>
      <c r="F1119" s="19" t="s">
        <v>3996</v>
      </c>
      <c r="G1119" s="15">
        <v>0.75</v>
      </c>
      <c r="H1119" s="13" t="s">
        <v>115</v>
      </c>
      <c r="I1119" s="16" t="s">
        <v>3463</v>
      </c>
      <c r="J1119" s="16" t="s">
        <v>2480</v>
      </c>
      <c r="K1119" s="16" t="s">
        <v>9</v>
      </c>
      <c r="L1119" s="16" t="s">
        <v>181</v>
      </c>
      <c r="M1119" s="16" t="s">
        <v>3610</v>
      </c>
      <c r="N1119" s="13" t="s">
        <v>1143</v>
      </c>
      <c r="O1119" s="13" t="str">
        <f>"0661312923"</f>
        <v>0661312923</v>
      </c>
    </row>
    <row r="1120" spans="1:15" ht="39" hidden="1" customHeight="1">
      <c r="A1120" s="21">
        <v>1119</v>
      </c>
      <c r="B1120" s="13" t="s">
        <v>3620</v>
      </c>
      <c r="C1120" s="22">
        <v>1</v>
      </c>
      <c r="D1120" s="14">
        <v>45068</v>
      </c>
      <c r="E1120" s="15">
        <v>0.75</v>
      </c>
      <c r="F1120" s="19" t="s">
        <v>3996</v>
      </c>
      <c r="G1120" s="15">
        <v>0.79166666666666663</v>
      </c>
      <c r="H1120" s="13" t="s">
        <v>108</v>
      </c>
      <c r="I1120" s="16" t="s">
        <v>3388</v>
      </c>
      <c r="J1120" s="16" t="s">
        <v>531</v>
      </c>
      <c r="K1120" s="16" t="s">
        <v>13</v>
      </c>
      <c r="L1120" s="16" t="s">
        <v>128</v>
      </c>
      <c r="M1120" s="16" t="s">
        <v>533</v>
      </c>
      <c r="N1120" s="13" t="s">
        <v>534</v>
      </c>
      <c r="O1120" s="13" t="str">
        <f>"0234262001"</f>
        <v>0234262001</v>
      </c>
    </row>
    <row r="1121" spans="1:15" ht="39" hidden="1" customHeight="1">
      <c r="A1121" s="21">
        <v>1120</v>
      </c>
      <c r="B1121" s="13" t="s">
        <v>3619</v>
      </c>
      <c r="C1121" s="22">
        <v>1</v>
      </c>
      <c r="D1121" s="14">
        <v>45069</v>
      </c>
      <c r="E1121" s="15">
        <v>0.70833333333333337</v>
      </c>
      <c r="F1121" s="19" t="s">
        <v>3996</v>
      </c>
      <c r="G1121" s="15">
        <v>0.75</v>
      </c>
      <c r="H1121" s="13" t="s">
        <v>115</v>
      </c>
      <c r="I1121" s="16" t="s">
        <v>3463</v>
      </c>
      <c r="J1121" s="16" t="s">
        <v>2480</v>
      </c>
      <c r="K1121" s="16" t="s">
        <v>13</v>
      </c>
      <c r="L1121" s="16" t="s">
        <v>741</v>
      </c>
      <c r="M1121" s="16" t="s">
        <v>3610</v>
      </c>
      <c r="N1121" s="13" t="s">
        <v>1143</v>
      </c>
      <c r="O1121" s="13" t="str">
        <f>"0661312923"</f>
        <v>0661312923</v>
      </c>
    </row>
    <row r="1122" spans="1:15" ht="39" hidden="1" customHeight="1">
      <c r="A1122" s="21">
        <v>1121</v>
      </c>
      <c r="B1122" s="13" t="s">
        <v>3614</v>
      </c>
      <c r="C1122" s="22">
        <v>1</v>
      </c>
      <c r="D1122" s="14">
        <v>45070</v>
      </c>
      <c r="E1122" s="15">
        <v>0.6875</v>
      </c>
      <c r="F1122" s="19" t="s">
        <v>3996</v>
      </c>
      <c r="G1122" s="15">
        <v>0.72916666666666663</v>
      </c>
      <c r="H1122" s="13" t="s">
        <v>18</v>
      </c>
      <c r="I1122" s="16" t="s">
        <v>3522</v>
      </c>
      <c r="J1122" s="16" t="s">
        <v>3615</v>
      </c>
      <c r="K1122" s="16" t="s">
        <v>9</v>
      </c>
      <c r="L1122" s="16" t="s">
        <v>109</v>
      </c>
      <c r="M1122" s="16" t="s">
        <v>3599</v>
      </c>
      <c r="N1122" s="13" t="s">
        <v>1066</v>
      </c>
      <c r="O1122" s="13" t="str">
        <f>"0747545000"</f>
        <v>0747545000</v>
      </c>
    </row>
    <row r="1123" spans="1:15" ht="39" hidden="1" customHeight="1">
      <c r="A1123" s="21">
        <v>1122</v>
      </c>
      <c r="B1123" s="13" t="s">
        <v>3616</v>
      </c>
      <c r="C1123" s="22">
        <v>1</v>
      </c>
      <c r="D1123" s="14">
        <v>45070</v>
      </c>
      <c r="E1123" s="15">
        <v>0.72916666666666663</v>
      </c>
      <c r="F1123" s="19" t="s">
        <v>3996</v>
      </c>
      <c r="G1123" s="15">
        <v>0.79166666666666663</v>
      </c>
      <c r="H1123" s="13" t="s">
        <v>29</v>
      </c>
      <c r="I1123" s="16" t="s">
        <v>623</v>
      </c>
      <c r="J1123" s="16" t="s">
        <v>2471</v>
      </c>
      <c r="K1123" s="16" t="s">
        <v>9</v>
      </c>
      <c r="L1123" s="16" t="s">
        <v>3617</v>
      </c>
      <c r="M1123" s="16" t="s">
        <v>2473</v>
      </c>
      <c r="N1123" s="13" t="s">
        <v>626</v>
      </c>
      <c r="O1123" s="13" t="str">
        <f>"0533861111"</f>
        <v>0533861111</v>
      </c>
    </row>
    <row r="1124" spans="1:15" ht="39" hidden="1" customHeight="1">
      <c r="A1124" s="21">
        <v>1123</v>
      </c>
      <c r="B1124" s="13" t="s">
        <v>3618</v>
      </c>
      <c r="C1124" s="22">
        <v>1</v>
      </c>
      <c r="D1124" s="14">
        <v>45070</v>
      </c>
      <c r="E1124" s="15">
        <v>0.5</v>
      </c>
      <c r="F1124" s="19" t="s">
        <v>3996</v>
      </c>
      <c r="G1124" s="15">
        <v>0.54166666666666663</v>
      </c>
      <c r="H1124" s="13" t="s">
        <v>115</v>
      </c>
      <c r="I1124" s="16" t="s">
        <v>3463</v>
      </c>
      <c r="J1124" s="16" t="s">
        <v>2480</v>
      </c>
      <c r="K1124" s="16" t="s">
        <v>13</v>
      </c>
      <c r="L1124" s="16" t="s">
        <v>741</v>
      </c>
      <c r="M1124" s="16" t="s">
        <v>3610</v>
      </c>
      <c r="N1124" s="13" t="s">
        <v>1143</v>
      </c>
      <c r="O1124" s="13" t="str">
        <f>"0661312923"</f>
        <v>0661312923</v>
      </c>
    </row>
    <row r="1125" spans="1:15" ht="39" hidden="1" customHeight="1">
      <c r="A1125" s="21">
        <v>1124</v>
      </c>
      <c r="B1125" s="13" t="s">
        <v>3605</v>
      </c>
      <c r="C1125" s="22">
        <v>1</v>
      </c>
      <c r="D1125" s="14">
        <v>45071</v>
      </c>
      <c r="E1125" s="15">
        <v>0.6875</v>
      </c>
      <c r="F1125" s="19" t="s">
        <v>3996</v>
      </c>
      <c r="G1125" s="15">
        <v>0.72916666666666663</v>
      </c>
      <c r="H1125" s="13" t="s">
        <v>18</v>
      </c>
      <c r="I1125" s="16" t="s">
        <v>3522</v>
      </c>
      <c r="J1125" s="16" t="s">
        <v>3606</v>
      </c>
      <c r="K1125" s="16" t="s">
        <v>9</v>
      </c>
      <c r="L1125" s="16" t="s">
        <v>109</v>
      </c>
      <c r="M1125" s="16" t="s">
        <v>3599</v>
      </c>
      <c r="N1125" s="13" t="s">
        <v>1066</v>
      </c>
      <c r="O1125" s="13" t="str">
        <f>"0747545000"</f>
        <v>0747545000</v>
      </c>
    </row>
    <row r="1126" spans="1:15" ht="39" hidden="1" customHeight="1">
      <c r="A1126" s="21">
        <v>1125</v>
      </c>
      <c r="B1126" s="13" t="s">
        <v>3607</v>
      </c>
      <c r="C1126" s="22">
        <v>1</v>
      </c>
      <c r="D1126" s="14">
        <v>45071</v>
      </c>
      <c r="E1126" s="15">
        <v>0.73958333333333337</v>
      </c>
      <c r="F1126" s="19" t="s">
        <v>3996</v>
      </c>
      <c r="G1126" s="15">
        <v>0.78125</v>
      </c>
      <c r="H1126" s="13" t="s">
        <v>1130</v>
      </c>
      <c r="I1126" s="16" t="s">
        <v>3322</v>
      </c>
      <c r="J1126" s="16" t="s">
        <v>1131</v>
      </c>
      <c r="K1126" s="16" t="s">
        <v>9</v>
      </c>
      <c r="L1126" s="16" t="s">
        <v>3608</v>
      </c>
      <c r="M1126" s="16" t="s">
        <v>3322</v>
      </c>
      <c r="N1126" s="13" t="s">
        <v>1134</v>
      </c>
      <c r="O1126" s="13" t="str">
        <f>"0992307002"</f>
        <v>0992307002</v>
      </c>
    </row>
    <row r="1127" spans="1:15" ht="39" hidden="1" customHeight="1">
      <c r="A1127" s="21">
        <v>1126</v>
      </c>
      <c r="B1127" s="13" t="s">
        <v>3609</v>
      </c>
      <c r="C1127" s="22">
        <v>1</v>
      </c>
      <c r="D1127" s="14">
        <v>45071</v>
      </c>
      <c r="E1127" s="15">
        <v>0.70833333333333337</v>
      </c>
      <c r="F1127" s="19" t="s">
        <v>3996</v>
      </c>
      <c r="G1127" s="15">
        <v>0.75</v>
      </c>
      <c r="H1127" s="13" t="s">
        <v>115</v>
      </c>
      <c r="I1127" s="16" t="s">
        <v>3463</v>
      </c>
      <c r="J1127" s="16" t="s">
        <v>2480</v>
      </c>
      <c r="K1127" s="16" t="s">
        <v>9</v>
      </c>
      <c r="L1127" s="16" t="s">
        <v>741</v>
      </c>
      <c r="M1127" s="16" t="s">
        <v>3610</v>
      </c>
      <c r="N1127" s="13" t="s">
        <v>1143</v>
      </c>
      <c r="O1127" s="13" t="str">
        <f>"0661312923"</f>
        <v>0661312923</v>
      </c>
    </row>
    <row r="1128" spans="1:15" ht="39" hidden="1" customHeight="1">
      <c r="A1128" s="21">
        <v>1127</v>
      </c>
      <c r="B1128" s="13" t="s">
        <v>3611</v>
      </c>
      <c r="C1128" s="22">
        <v>1</v>
      </c>
      <c r="D1128" s="14">
        <v>45071</v>
      </c>
      <c r="E1128" s="15">
        <v>0.71875</v>
      </c>
      <c r="F1128" s="19" t="s">
        <v>3996</v>
      </c>
      <c r="G1128" s="15">
        <v>0.76041666666666663</v>
      </c>
      <c r="H1128" s="13" t="s">
        <v>38</v>
      </c>
      <c r="I1128" s="16" t="s">
        <v>3544</v>
      </c>
      <c r="J1128" s="16" t="s">
        <v>104</v>
      </c>
      <c r="K1128" s="16" t="s">
        <v>13</v>
      </c>
      <c r="L1128" s="16" t="s">
        <v>3612</v>
      </c>
      <c r="M1128" s="16" t="s">
        <v>3613</v>
      </c>
      <c r="N1128" s="13" t="s">
        <v>107</v>
      </c>
      <c r="O1128" s="13" t="str">
        <f>"0794888800"</f>
        <v>0794888800</v>
      </c>
    </row>
    <row r="1129" spans="1:15" ht="39" hidden="1" customHeight="1">
      <c r="A1129" s="21">
        <v>1128</v>
      </c>
      <c r="B1129" s="13" t="s">
        <v>3274</v>
      </c>
      <c r="C1129" s="22">
        <v>1</v>
      </c>
      <c r="D1129" s="14">
        <v>45072</v>
      </c>
      <c r="E1129" s="15">
        <v>0.75</v>
      </c>
      <c r="F1129" s="19" t="s">
        <v>3996</v>
      </c>
      <c r="G1129" s="15">
        <v>0.79166666666666663</v>
      </c>
      <c r="H1129" s="13" t="s">
        <v>226</v>
      </c>
      <c r="I1129" s="16" t="s">
        <v>3386</v>
      </c>
      <c r="J1129" s="16" t="s">
        <v>3275</v>
      </c>
      <c r="K1129" s="16" t="s">
        <v>9</v>
      </c>
      <c r="L1129" s="16" t="s">
        <v>3276</v>
      </c>
      <c r="M1129" s="16" t="s">
        <v>3277</v>
      </c>
      <c r="N1129" s="13" t="s">
        <v>1057</v>
      </c>
      <c r="O1129" s="13" t="str">
        <f>"0266721000"</f>
        <v>0266721000</v>
      </c>
    </row>
    <row r="1130" spans="1:15" ht="39" hidden="1" customHeight="1">
      <c r="A1130" s="21">
        <v>1129</v>
      </c>
      <c r="B1130" s="13" t="s">
        <v>3597</v>
      </c>
      <c r="C1130" s="22">
        <v>1</v>
      </c>
      <c r="D1130" s="14">
        <v>45072</v>
      </c>
      <c r="E1130" s="15">
        <v>0.6875</v>
      </c>
      <c r="F1130" s="19" t="s">
        <v>3996</v>
      </c>
      <c r="G1130" s="15">
        <v>0.72916666666666663</v>
      </c>
      <c r="H1130" s="13" t="s">
        <v>18</v>
      </c>
      <c r="I1130" s="16" t="s">
        <v>3522</v>
      </c>
      <c r="J1130" s="16" t="s">
        <v>3598</v>
      </c>
      <c r="K1130" s="16" t="s">
        <v>9</v>
      </c>
      <c r="L1130" s="16" t="s">
        <v>109</v>
      </c>
      <c r="M1130" s="16" t="s">
        <v>3599</v>
      </c>
      <c r="N1130" s="13" t="s">
        <v>1066</v>
      </c>
      <c r="O1130" s="13" t="str">
        <f>"0747545000"</f>
        <v>0747545000</v>
      </c>
    </row>
    <row r="1131" spans="1:15" ht="39" hidden="1" customHeight="1">
      <c r="A1131" s="21">
        <v>1130</v>
      </c>
      <c r="B1131" s="13" t="s">
        <v>3600</v>
      </c>
      <c r="C1131" s="22">
        <v>1</v>
      </c>
      <c r="D1131" s="14">
        <v>45072</v>
      </c>
      <c r="E1131" s="15">
        <v>0.72916666666666663</v>
      </c>
      <c r="F1131" s="19" t="s">
        <v>3996</v>
      </c>
      <c r="G1131" s="15">
        <v>0.79166666666666663</v>
      </c>
      <c r="H1131" s="13" t="s">
        <v>137</v>
      </c>
      <c r="I1131" s="16" t="s">
        <v>3323</v>
      </c>
      <c r="J1131" s="16" t="s">
        <v>3601</v>
      </c>
      <c r="K1131" s="16" t="s">
        <v>9</v>
      </c>
      <c r="L1131" s="16" t="s">
        <v>321</v>
      </c>
      <c r="M1131" s="16" t="s">
        <v>1265</v>
      </c>
      <c r="N1131" s="13" t="s">
        <v>1266</v>
      </c>
      <c r="O1131" s="13" t="str">
        <f>"0862522211"</f>
        <v>0862522211</v>
      </c>
    </row>
    <row r="1132" spans="1:15" ht="39" hidden="1" customHeight="1">
      <c r="A1132" s="21">
        <v>1131</v>
      </c>
      <c r="B1132" s="13" t="s">
        <v>3648</v>
      </c>
      <c r="C1132" s="22">
        <v>1</v>
      </c>
      <c r="D1132" s="14">
        <v>45072</v>
      </c>
      <c r="E1132" s="15">
        <v>0.70833333333333337</v>
      </c>
      <c r="F1132" s="19" t="s">
        <v>3996</v>
      </c>
      <c r="G1132" s="15">
        <v>0.75</v>
      </c>
      <c r="H1132" s="13" t="s">
        <v>115</v>
      </c>
      <c r="I1132" s="16" t="s">
        <v>3463</v>
      </c>
      <c r="J1132" s="16" t="s">
        <v>2480</v>
      </c>
      <c r="K1132" s="16" t="s">
        <v>13</v>
      </c>
      <c r="L1132" s="16" t="s">
        <v>741</v>
      </c>
      <c r="M1132" s="16" t="s">
        <v>3610</v>
      </c>
      <c r="N1132" s="13" t="s">
        <v>1143</v>
      </c>
      <c r="O1132" s="13" t="str">
        <f>"0661312923"</f>
        <v>0661312923</v>
      </c>
    </row>
    <row r="1133" spans="1:15" ht="39" hidden="1" customHeight="1">
      <c r="A1133" s="21">
        <v>1132</v>
      </c>
      <c r="B1133" s="13" t="s">
        <v>3602</v>
      </c>
      <c r="C1133" s="22">
        <v>1</v>
      </c>
      <c r="D1133" s="14">
        <v>45072</v>
      </c>
      <c r="E1133" s="15">
        <v>0.72916666666666663</v>
      </c>
      <c r="F1133" s="19" t="s">
        <v>3996</v>
      </c>
      <c r="G1133" s="15">
        <v>0.79166666666666663</v>
      </c>
      <c r="H1133" s="13" t="s">
        <v>38</v>
      </c>
      <c r="I1133" s="16" t="s">
        <v>3394</v>
      </c>
      <c r="J1133" s="16" t="s">
        <v>3603</v>
      </c>
      <c r="K1133" s="16" t="s">
        <v>13</v>
      </c>
      <c r="L1133" s="16" t="s">
        <v>3604</v>
      </c>
      <c r="M1133" s="16" t="s">
        <v>1856</v>
      </c>
      <c r="N1133" s="13" t="s">
        <v>1857</v>
      </c>
      <c r="O1133" s="13" t="str">
        <f>"0570018199"</f>
        <v>0570018199</v>
      </c>
    </row>
    <row r="1134" spans="1:15" ht="39" hidden="1" customHeight="1">
      <c r="A1134" s="21">
        <v>1133</v>
      </c>
      <c r="B1134" s="13" t="s">
        <v>3587</v>
      </c>
      <c r="C1134" s="22">
        <v>1</v>
      </c>
      <c r="D1134" s="14">
        <v>45076</v>
      </c>
      <c r="E1134" s="15">
        <v>0.72916666666666663</v>
      </c>
      <c r="F1134" s="19" t="s">
        <v>3996</v>
      </c>
      <c r="G1134" s="15">
        <v>0.77083333333333337</v>
      </c>
      <c r="H1134" s="13" t="s">
        <v>484</v>
      </c>
      <c r="I1134" s="16" t="s">
        <v>3498</v>
      </c>
      <c r="J1134" s="16" t="s">
        <v>3588</v>
      </c>
      <c r="K1134" s="16" t="s">
        <v>9</v>
      </c>
      <c r="L1134" s="16" t="s">
        <v>2203</v>
      </c>
      <c r="M1134" s="16" t="s">
        <v>3589</v>
      </c>
      <c r="N1134" s="13" t="s">
        <v>3590</v>
      </c>
      <c r="O1134" s="13" t="str">
        <f>"0928520700"</f>
        <v>0928520700</v>
      </c>
    </row>
    <row r="1135" spans="1:15" ht="39" hidden="1" customHeight="1">
      <c r="A1135" s="21">
        <v>1134</v>
      </c>
      <c r="B1135" s="13" t="s">
        <v>3591</v>
      </c>
      <c r="C1135" s="22">
        <v>1</v>
      </c>
      <c r="D1135" s="14">
        <v>45076</v>
      </c>
      <c r="E1135" s="15">
        <v>0.72916666666666663</v>
      </c>
      <c r="F1135" s="19" t="s">
        <v>3996</v>
      </c>
      <c r="G1135" s="15">
        <v>0.77083333333333337</v>
      </c>
      <c r="H1135" s="13" t="s">
        <v>25</v>
      </c>
      <c r="I1135" s="16" t="s">
        <v>3592</v>
      </c>
      <c r="J1135" s="16" t="s">
        <v>3593</v>
      </c>
      <c r="K1135" s="16" t="s">
        <v>13</v>
      </c>
      <c r="L1135" s="16" t="s">
        <v>3594</v>
      </c>
      <c r="M1135" s="16" t="s">
        <v>3595</v>
      </c>
      <c r="N1135" s="13" t="s">
        <v>3596</v>
      </c>
      <c r="O1135" s="13" t="str">
        <f>"0476991111"</f>
        <v>0476991111</v>
      </c>
    </row>
    <row r="1136" spans="1:15" ht="39" hidden="1" customHeight="1">
      <c r="A1136" s="21">
        <v>1135</v>
      </c>
      <c r="B1136" s="13" t="s">
        <v>3582</v>
      </c>
      <c r="C1136" s="22">
        <v>1</v>
      </c>
      <c r="D1136" s="14">
        <v>45077</v>
      </c>
      <c r="E1136" s="15">
        <v>0.72916666666666663</v>
      </c>
      <c r="F1136" s="19" t="s">
        <v>3996</v>
      </c>
      <c r="G1136" s="15">
        <v>0.77083333333333337</v>
      </c>
      <c r="H1136" s="13" t="s">
        <v>67</v>
      </c>
      <c r="I1136" s="16" t="s">
        <v>3362</v>
      </c>
      <c r="J1136" s="16" t="s">
        <v>3583</v>
      </c>
      <c r="K1136" s="16" t="s">
        <v>127</v>
      </c>
      <c r="L1136" s="16" t="s">
        <v>3584</v>
      </c>
      <c r="M1136" s="16" t="s">
        <v>3585</v>
      </c>
      <c r="N1136" s="13" t="s">
        <v>3586</v>
      </c>
      <c r="O1136" s="13" t="str">
        <f>"0423128200"</f>
        <v>0423128200</v>
      </c>
    </row>
    <row r="1137" spans="1:15" ht="39" hidden="1" customHeight="1">
      <c r="A1137" s="21">
        <v>1136</v>
      </c>
      <c r="B1137" s="13" t="s">
        <v>3580</v>
      </c>
      <c r="C1137" s="22">
        <v>1</v>
      </c>
      <c r="D1137" s="14">
        <v>45078</v>
      </c>
      <c r="E1137" s="15">
        <v>0.66666666666666663</v>
      </c>
      <c r="F1137" s="19" t="s">
        <v>3996</v>
      </c>
      <c r="G1137" s="15">
        <v>0.70833333333333337</v>
      </c>
      <c r="H1137" s="13" t="s">
        <v>25</v>
      </c>
      <c r="I1137" s="16" t="s">
        <v>3382</v>
      </c>
      <c r="J1137" s="16" t="s">
        <v>2111</v>
      </c>
      <c r="K1137" s="16" t="s">
        <v>9</v>
      </c>
      <c r="L1137" s="16" t="s">
        <v>3581</v>
      </c>
      <c r="M1137" s="16" t="s">
        <v>2653</v>
      </c>
      <c r="N1137" s="13" t="s">
        <v>2654</v>
      </c>
      <c r="O1137" s="13" t="str">
        <f>"0432515311"</f>
        <v>0432515311</v>
      </c>
    </row>
    <row r="1138" spans="1:15" ht="39" hidden="1" customHeight="1">
      <c r="A1138" s="21">
        <v>1137</v>
      </c>
      <c r="B1138" s="13" t="s">
        <v>3579</v>
      </c>
      <c r="C1138" s="22">
        <v>1</v>
      </c>
      <c r="D1138" s="14">
        <v>45079</v>
      </c>
      <c r="E1138" s="15">
        <v>0.70833333333333337</v>
      </c>
      <c r="F1138" s="19" t="s">
        <v>3996</v>
      </c>
      <c r="G1138" s="15">
        <v>0.75</v>
      </c>
      <c r="H1138" s="13" t="s">
        <v>484</v>
      </c>
      <c r="I1138" s="16" t="s">
        <v>3328</v>
      </c>
      <c r="J1138" s="16" t="s">
        <v>1346</v>
      </c>
      <c r="K1138" s="16" t="s">
        <v>9</v>
      </c>
      <c r="L1138" s="16" t="s">
        <v>2491</v>
      </c>
      <c r="M1138" s="16" t="s">
        <v>1348</v>
      </c>
      <c r="N1138" s="13" t="s">
        <v>1349</v>
      </c>
      <c r="O1138" s="13" t="str">
        <f>"0928011011"</f>
        <v>0928011011</v>
      </c>
    </row>
    <row r="1139" spans="1:15" ht="39" hidden="1" customHeight="1">
      <c r="A1139" s="21">
        <v>1138</v>
      </c>
      <c r="B1139" s="13" t="s">
        <v>3576</v>
      </c>
      <c r="C1139" s="22">
        <v>1</v>
      </c>
      <c r="D1139" s="14">
        <v>45082</v>
      </c>
      <c r="E1139" s="15">
        <v>0.72916666666666663</v>
      </c>
      <c r="F1139" s="19" t="s">
        <v>3996</v>
      </c>
      <c r="G1139" s="15">
        <v>0.77083333333333337</v>
      </c>
      <c r="H1139" s="13" t="s">
        <v>484</v>
      </c>
      <c r="I1139" s="16" t="s">
        <v>3378</v>
      </c>
      <c r="J1139" s="16" t="s">
        <v>3577</v>
      </c>
      <c r="K1139" s="16" t="s">
        <v>9</v>
      </c>
      <c r="L1139" s="16" t="s">
        <v>3578</v>
      </c>
      <c r="M1139" s="16" t="s">
        <v>1318</v>
      </c>
      <c r="N1139" s="13" t="s">
        <v>2640</v>
      </c>
      <c r="O1139" s="13" t="str">
        <f>"0948298904"</f>
        <v>0948298904</v>
      </c>
    </row>
    <row r="1140" spans="1:15" ht="39" hidden="1" customHeight="1">
      <c r="A1140" s="21">
        <v>1139</v>
      </c>
      <c r="B1140" s="13" t="s">
        <v>3574</v>
      </c>
      <c r="C1140" s="22">
        <v>1</v>
      </c>
      <c r="D1140" s="14">
        <v>45083</v>
      </c>
      <c r="E1140" s="15">
        <v>0.71875</v>
      </c>
      <c r="F1140" s="19" t="s">
        <v>3996</v>
      </c>
      <c r="G1140" s="15">
        <v>0.76041666666666663</v>
      </c>
      <c r="H1140" s="13" t="s">
        <v>110</v>
      </c>
      <c r="I1140" s="16" t="s">
        <v>3289</v>
      </c>
      <c r="J1140" s="16" t="s">
        <v>3575</v>
      </c>
      <c r="K1140" s="16" t="s">
        <v>13</v>
      </c>
      <c r="L1140" s="16" t="s">
        <v>316</v>
      </c>
      <c r="M1140" s="16" t="s">
        <v>1852</v>
      </c>
      <c r="N1140" s="13" t="s">
        <v>318</v>
      </c>
      <c r="O1140" s="13" t="str">
        <f>"0534352618"</f>
        <v>0534352618</v>
      </c>
    </row>
    <row r="1141" spans="1:15" ht="39" hidden="1" customHeight="1">
      <c r="A1141" s="21">
        <v>1140</v>
      </c>
      <c r="B1141" s="13" t="s">
        <v>3570</v>
      </c>
      <c r="C1141" s="22">
        <v>1</v>
      </c>
      <c r="D1141" s="14">
        <v>45085</v>
      </c>
      <c r="E1141" s="15">
        <v>0.58333333333333337</v>
      </c>
      <c r="F1141" s="19" t="s">
        <v>3996</v>
      </c>
      <c r="G1141" s="15">
        <v>0.625</v>
      </c>
      <c r="H1141" s="13" t="s">
        <v>67</v>
      </c>
      <c r="I1141" s="16" t="s">
        <v>3400</v>
      </c>
      <c r="J1141" s="16" t="s">
        <v>3207</v>
      </c>
      <c r="K1141" s="16" t="s">
        <v>9</v>
      </c>
      <c r="L1141" s="16" t="s">
        <v>3571</v>
      </c>
      <c r="M1141" s="16" t="s">
        <v>895</v>
      </c>
      <c r="N1141" s="13" t="s">
        <v>896</v>
      </c>
      <c r="O1141" s="13" t="str">
        <f>"0334110151"</f>
        <v>0334110151</v>
      </c>
    </row>
    <row r="1142" spans="1:15" ht="39" hidden="1" customHeight="1">
      <c r="A1142" s="21">
        <v>1141</v>
      </c>
      <c r="B1142" s="13" t="s">
        <v>3572</v>
      </c>
      <c r="C1142" s="22">
        <v>1</v>
      </c>
      <c r="D1142" s="14">
        <v>45085</v>
      </c>
      <c r="E1142" s="15">
        <v>0.72916666666666663</v>
      </c>
      <c r="F1142" s="19" t="s">
        <v>3996</v>
      </c>
      <c r="G1142" s="15">
        <v>0.77083333333333337</v>
      </c>
      <c r="H1142" s="13" t="s">
        <v>34</v>
      </c>
      <c r="I1142" s="16" t="s">
        <v>3444</v>
      </c>
      <c r="J1142" s="16" t="s">
        <v>2760</v>
      </c>
      <c r="K1142" s="16" t="s">
        <v>9</v>
      </c>
      <c r="L1142" s="16" t="s">
        <v>3573</v>
      </c>
      <c r="M1142" s="16" t="s">
        <v>1823</v>
      </c>
      <c r="N1142" s="13" t="s">
        <v>1417</v>
      </c>
      <c r="O1142" s="13" t="str">
        <f>"0452535392"</f>
        <v>0452535392</v>
      </c>
    </row>
    <row r="1143" spans="1:15" ht="39" hidden="1" customHeight="1">
      <c r="A1143" s="21">
        <v>1142</v>
      </c>
      <c r="B1143" s="13" t="s">
        <v>3568</v>
      </c>
      <c r="C1143" s="22">
        <v>1</v>
      </c>
      <c r="D1143" s="14">
        <v>45090</v>
      </c>
      <c r="E1143" s="15">
        <v>0.75</v>
      </c>
      <c r="F1143" s="19" t="s">
        <v>3996</v>
      </c>
      <c r="G1143" s="15">
        <v>0.79166666666666663</v>
      </c>
      <c r="H1143" s="13" t="s">
        <v>67</v>
      </c>
      <c r="I1143" s="16" t="s">
        <v>3649</v>
      </c>
      <c r="J1143" s="16" t="s">
        <v>3569</v>
      </c>
      <c r="K1143" s="16" t="s">
        <v>6</v>
      </c>
      <c r="L1143" s="16" t="s">
        <v>279</v>
      </c>
      <c r="M1143" s="16" t="s">
        <v>3650</v>
      </c>
      <c r="N1143" s="13" t="s">
        <v>156</v>
      </c>
      <c r="O1143" s="13" t="str">
        <f>"0358034581"</f>
        <v>0358034581</v>
      </c>
    </row>
    <row r="1144" spans="1:15" ht="39" hidden="1" customHeight="1">
      <c r="A1144" s="21">
        <v>1143</v>
      </c>
      <c r="B1144" s="13" t="s">
        <v>3563</v>
      </c>
      <c r="C1144" s="22">
        <v>1</v>
      </c>
      <c r="D1144" s="14">
        <v>45091</v>
      </c>
      <c r="E1144" s="15">
        <v>0.75</v>
      </c>
      <c r="F1144" s="19" t="s">
        <v>3996</v>
      </c>
      <c r="G1144" s="15">
        <v>0.79166666666666663</v>
      </c>
      <c r="H1144" s="13" t="s">
        <v>137</v>
      </c>
      <c r="I1144" s="16" t="s">
        <v>3417</v>
      </c>
      <c r="J1144" s="16" t="s">
        <v>1693</v>
      </c>
      <c r="K1144" s="16" t="s">
        <v>6</v>
      </c>
      <c r="L1144" s="16" t="s">
        <v>3564</v>
      </c>
      <c r="M1144" s="16" t="s">
        <v>3565</v>
      </c>
      <c r="N1144" s="13" t="s">
        <v>3555</v>
      </c>
      <c r="O1144" s="13" t="str">
        <f>"0864220210"</f>
        <v>0864220210</v>
      </c>
    </row>
    <row r="1145" spans="1:15" ht="39" hidden="1" customHeight="1">
      <c r="A1145" s="21">
        <v>1144</v>
      </c>
      <c r="B1145" s="13" t="s">
        <v>3566</v>
      </c>
      <c r="C1145" s="22">
        <v>1</v>
      </c>
      <c r="D1145" s="14">
        <v>45091</v>
      </c>
      <c r="E1145" s="15">
        <v>0.70833333333333337</v>
      </c>
      <c r="F1145" s="19" t="s">
        <v>3996</v>
      </c>
      <c r="G1145" s="15">
        <v>0.75</v>
      </c>
      <c r="H1145" s="13" t="s">
        <v>115</v>
      </c>
      <c r="I1145" s="16" t="s">
        <v>3389</v>
      </c>
      <c r="J1145" s="16" t="s">
        <v>411</v>
      </c>
      <c r="K1145" s="16" t="s">
        <v>9</v>
      </c>
      <c r="L1145" s="16" t="s">
        <v>3567</v>
      </c>
      <c r="M1145" s="16" t="s">
        <v>412</v>
      </c>
      <c r="N1145" s="13" t="s">
        <v>413</v>
      </c>
      <c r="O1145" s="13" t="str">
        <f>"0666921201"</f>
        <v>0666921201</v>
      </c>
    </row>
    <row r="1146" spans="1:15" ht="39" hidden="1" customHeight="1">
      <c r="A1146" s="21">
        <v>1145</v>
      </c>
      <c r="B1146" s="13" t="s">
        <v>3561</v>
      </c>
      <c r="C1146" s="22">
        <v>1</v>
      </c>
      <c r="D1146" s="14">
        <v>45097</v>
      </c>
      <c r="E1146" s="15">
        <v>0.73958333333333337</v>
      </c>
      <c r="F1146" s="19" t="s">
        <v>3996</v>
      </c>
      <c r="G1146" s="15">
        <v>0.78125</v>
      </c>
      <c r="H1146" s="13" t="s">
        <v>1130</v>
      </c>
      <c r="I1146" s="16" t="s">
        <v>3322</v>
      </c>
      <c r="J1146" s="16" t="s">
        <v>1131</v>
      </c>
      <c r="K1146" s="16" t="s">
        <v>13</v>
      </c>
      <c r="L1146" s="16" t="s">
        <v>3562</v>
      </c>
      <c r="M1146" s="16" t="s">
        <v>1133</v>
      </c>
      <c r="N1146" s="13" t="s">
        <v>1134</v>
      </c>
      <c r="O1146" s="13" t="str">
        <f>"0992307002"</f>
        <v>0992307002</v>
      </c>
    </row>
    <row r="1147" spans="1:15" ht="39" hidden="1" customHeight="1">
      <c r="A1147" s="21">
        <v>1146</v>
      </c>
      <c r="B1147" s="13" t="s">
        <v>3556</v>
      </c>
      <c r="C1147" s="22">
        <v>1</v>
      </c>
      <c r="D1147" s="14">
        <v>45099</v>
      </c>
      <c r="E1147" s="15">
        <v>0.72916666666666663</v>
      </c>
      <c r="F1147" s="19" t="s">
        <v>3996</v>
      </c>
      <c r="G1147" s="15">
        <v>0.77083333333333337</v>
      </c>
      <c r="H1147" s="13" t="s">
        <v>115</v>
      </c>
      <c r="I1147" s="16" t="s">
        <v>184</v>
      </c>
      <c r="J1147" s="16" t="s">
        <v>3557</v>
      </c>
      <c r="K1147" s="16" t="s">
        <v>9</v>
      </c>
      <c r="L1147" s="16" t="s">
        <v>9</v>
      </c>
      <c r="M1147" s="16" t="s">
        <v>3558</v>
      </c>
      <c r="N1147" s="13" t="s">
        <v>187</v>
      </c>
      <c r="O1147" s="13" t="str">
        <f>"0669921001"</f>
        <v>0669921001</v>
      </c>
    </row>
    <row r="1148" spans="1:15" ht="39" hidden="1" customHeight="1">
      <c r="A1148" s="21">
        <v>1147</v>
      </c>
      <c r="B1148" s="13" t="s">
        <v>3559</v>
      </c>
      <c r="C1148" s="22">
        <v>1</v>
      </c>
      <c r="D1148" s="14">
        <v>45099</v>
      </c>
      <c r="E1148" s="15">
        <v>0.75</v>
      </c>
      <c r="F1148" s="19" t="s">
        <v>3996</v>
      </c>
      <c r="G1148" s="15">
        <v>0.79166666666666663</v>
      </c>
      <c r="H1148" s="13" t="s">
        <v>137</v>
      </c>
      <c r="I1148" s="16" t="s">
        <v>3292</v>
      </c>
      <c r="J1148" s="16" t="s">
        <v>138</v>
      </c>
      <c r="K1148" s="16" t="s">
        <v>6</v>
      </c>
      <c r="L1148" s="16" t="s">
        <v>3560</v>
      </c>
      <c r="M1148" s="16" t="s">
        <v>1105</v>
      </c>
      <c r="N1148" s="13" t="s">
        <v>141</v>
      </c>
      <c r="O1148" s="13" t="str">
        <f>"0868218111"</f>
        <v>0868218111</v>
      </c>
    </row>
    <row r="1149" spans="1:15" ht="39" hidden="1" customHeight="1">
      <c r="A1149" s="21">
        <v>1148</v>
      </c>
      <c r="B1149" s="13" t="s">
        <v>3552</v>
      </c>
      <c r="C1149" s="22">
        <v>1</v>
      </c>
      <c r="D1149" s="14">
        <v>45100</v>
      </c>
      <c r="E1149" s="15">
        <v>0.70833333333333337</v>
      </c>
      <c r="F1149" s="19" t="s">
        <v>3996</v>
      </c>
      <c r="G1149" s="15">
        <v>0.75</v>
      </c>
      <c r="H1149" s="13" t="s">
        <v>137</v>
      </c>
      <c r="I1149" s="16" t="s">
        <v>3417</v>
      </c>
      <c r="J1149" s="16" t="s">
        <v>1693</v>
      </c>
      <c r="K1149" s="16" t="s">
        <v>9</v>
      </c>
      <c r="L1149" s="16" t="s">
        <v>3553</v>
      </c>
      <c r="M1149" s="16" t="s">
        <v>3554</v>
      </c>
      <c r="N1149" s="13" t="s">
        <v>3555</v>
      </c>
      <c r="O1149" s="13" t="str">
        <f>"0864220210"</f>
        <v>0864220210</v>
      </c>
    </row>
    <row r="1150" spans="1:15" ht="39" hidden="1" customHeight="1">
      <c r="A1150" s="21">
        <v>1149</v>
      </c>
      <c r="B1150" s="13" t="s">
        <v>3651</v>
      </c>
      <c r="C1150" s="22">
        <v>1</v>
      </c>
      <c r="D1150" s="14">
        <v>45100</v>
      </c>
      <c r="E1150" s="15">
        <v>0.72916666666666663</v>
      </c>
      <c r="F1150" s="19" t="s">
        <v>3996</v>
      </c>
      <c r="G1150" s="15">
        <v>0.77083333333333337</v>
      </c>
      <c r="H1150" s="13" t="s">
        <v>226</v>
      </c>
      <c r="I1150" s="16" t="s">
        <v>3304</v>
      </c>
      <c r="J1150" s="16" t="s">
        <v>3652</v>
      </c>
      <c r="K1150" s="16" t="s">
        <v>13</v>
      </c>
      <c r="L1150" s="16" t="s">
        <v>402</v>
      </c>
      <c r="M1150" s="16" t="s">
        <v>2187</v>
      </c>
      <c r="N1150" s="13" t="s">
        <v>2188</v>
      </c>
      <c r="O1150" s="13" t="str">
        <f>"0263373426"</f>
        <v>0263373426</v>
      </c>
    </row>
    <row r="1151" spans="1:15" ht="39" hidden="1" customHeight="1">
      <c r="A1151" s="21">
        <v>1150</v>
      </c>
      <c r="B1151" s="13" t="s">
        <v>3653</v>
      </c>
      <c r="C1151" s="22">
        <v>1</v>
      </c>
      <c r="D1151" s="14">
        <v>45105</v>
      </c>
      <c r="E1151" s="15">
        <v>0.73958333333333337</v>
      </c>
      <c r="F1151" s="19" t="s">
        <v>3996</v>
      </c>
      <c r="G1151" s="15">
        <v>0.8125</v>
      </c>
      <c r="H1151" s="13" t="s">
        <v>137</v>
      </c>
      <c r="I1151" s="16" t="s">
        <v>3292</v>
      </c>
      <c r="J1151" s="16" t="s">
        <v>138</v>
      </c>
      <c r="K1151" s="16" t="s">
        <v>9</v>
      </c>
      <c r="L1151" s="16" t="s">
        <v>139</v>
      </c>
      <c r="M1151" s="16" t="s">
        <v>1105</v>
      </c>
      <c r="N1151" s="13" t="s">
        <v>141</v>
      </c>
      <c r="O1151" s="13" t="str">
        <f>"0868218111"</f>
        <v>0868218111</v>
      </c>
    </row>
    <row r="1152" spans="1:15" ht="39" hidden="1" customHeight="1">
      <c r="A1152" s="21">
        <v>1151</v>
      </c>
      <c r="B1152" s="13" t="s">
        <v>3655</v>
      </c>
      <c r="C1152" s="22">
        <v>2</v>
      </c>
      <c r="D1152" s="14">
        <v>45106</v>
      </c>
      <c r="E1152" s="15">
        <v>0.75</v>
      </c>
      <c r="F1152" s="19" t="s">
        <v>3996</v>
      </c>
      <c r="G1152" s="15">
        <v>0.83333333333333337</v>
      </c>
      <c r="H1152" s="13" t="s">
        <v>110</v>
      </c>
      <c r="I1152" s="16" t="s">
        <v>3287</v>
      </c>
      <c r="J1152" s="16" t="s">
        <v>828</v>
      </c>
      <c r="K1152" s="16" t="s">
        <v>13</v>
      </c>
      <c r="L1152" s="16" t="s">
        <v>3656</v>
      </c>
      <c r="M1152" s="16" t="s">
        <v>341</v>
      </c>
      <c r="N1152" s="13" t="s">
        <v>342</v>
      </c>
      <c r="O1152" s="13" t="str">
        <f>"0543361111"</f>
        <v>0543361111</v>
      </c>
    </row>
    <row r="1153" spans="1:15" ht="39" hidden="1" customHeight="1">
      <c r="A1153" s="21">
        <v>1152</v>
      </c>
      <c r="B1153" s="13" t="s">
        <v>3657</v>
      </c>
      <c r="C1153" s="22">
        <v>1</v>
      </c>
      <c r="D1153" s="14">
        <v>45106</v>
      </c>
      <c r="E1153" s="15">
        <v>0.71527777777777779</v>
      </c>
      <c r="F1153" s="19" t="s">
        <v>3996</v>
      </c>
      <c r="G1153" s="15">
        <v>0.75694444444444453</v>
      </c>
      <c r="H1153" s="13" t="s">
        <v>67</v>
      </c>
      <c r="I1153" s="16" t="s">
        <v>3430</v>
      </c>
      <c r="J1153" s="16" t="s">
        <v>3658</v>
      </c>
      <c r="K1153" s="16" t="s">
        <v>13</v>
      </c>
      <c r="L1153" s="16" t="s">
        <v>3659</v>
      </c>
      <c r="M1153" s="16" t="s">
        <v>1138</v>
      </c>
      <c r="N1153" s="13" t="s">
        <v>1139</v>
      </c>
      <c r="O1153" s="13" t="str">
        <f>"0424611535"</f>
        <v>0424611535</v>
      </c>
    </row>
    <row r="1154" spans="1:15" ht="39" hidden="1" customHeight="1">
      <c r="A1154" s="21">
        <v>1153</v>
      </c>
      <c r="B1154" s="13" t="s">
        <v>3661</v>
      </c>
      <c r="C1154" s="22">
        <v>1</v>
      </c>
      <c r="D1154" s="14">
        <v>45106</v>
      </c>
      <c r="E1154" s="15">
        <v>0.75</v>
      </c>
      <c r="F1154" s="19" t="s">
        <v>3996</v>
      </c>
      <c r="G1154" s="15">
        <v>0.79166666666666663</v>
      </c>
      <c r="H1154" s="13" t="s">
        <v>25</v>
      </c>
      <c r="I1154" s="16" t="s">
        <v>3294</v>
      </c>
      <c r="J1154" s="16" t="s">
        <v>2312</v>
      </c>
      <c r="K1154" s="16" t="s">
        <v>6</v>
      </c>
      <c r="L1154" s="16" t="s">
        <v>172</v>
      </c>
      <c r="M1154" s="16" t="s">
        <v>2313</v>
      </c>
      <c r="N1154" s="13" t="s">
        <v>2314</v>
      </c>
      <c r="O1154" s="13" t="str">
        <f>"0470922211"</f>
        <v>0470922211</v>
      </c>
    </row>
    <row r="1155" spans="1:15" ht="39" hidden="1" customHeight="1">
      <c r="A1155" s="21">
        <v>1154</v>
      </c>
      <c r="B1155" s="13" t="s">
        <v>3660</v>
      </c>
      <c r="C1155" s="22">
        <v>1</v>
      </c>
      <c r="D1155" s="14">
        <v>45106</v>
      </c>
      <c r="E1155" s="15">
        <v>0.54166666666666663</v>
      </c>
      <c r="F1155" s="19" t="s">
        <v>3996</v>
      </c>
      <c r="G1155" s="15">
        <v>0.58333333333333337</v>
      </c>
      <c r="H1155" s="13" t="s">
        <v>25</v>
      </c>
      <c r="I1155" s="16" t="s">
        <v>3294</v>
      </c>
      <c r="J1155" s="16" t="s">
        <v>2312</v>
      </c>
      <c r="K1155" s="16" t="s">
        <v>6</v>
      </c>
      <c r="L1155" s="16" t="s">
        <v>172</v>
      </c>
      <c r="M1155" s="16" t="s">
        <v>2313</v>
      </c>
      <c r="N1155" s="13" t="s">
        <v>2314</v>
      </c>
      <c r="O1155" s="13" t="str">
        <f>"0470922211"</f>
        <v>0470922211</v>
      </c>
    </row>
    <row r="1156" spans="1:15" ht="39" hidden="1" customHeight="1">
      <c r="A1156" s="21">
        <v>1155</v>
      </c>
      <c r="B1156" s="13" t="s">
        <v>3995</v>
      </c>
      <c r="C1156" s="22">
        <v>1</v>
      </c>
      <c r="D1156" s="14">
        <v>45106</v>
      </c>
      <c r="E1156" s="15">
        <v>0.66666666666666663</v>
      </c>
      <c r="F1156" s="19" t="s">
        <v>3996</v>
      </c>
      <c r="G1156" s="15">
        <v>0.70833333333333337</v>
      </c>
      <c r="H1156" s="13" t="s">
        <v>165</v>
      </c>
      <c r="I1156" s="16" t="s">
        <v>3474</v>
      </c>
      <c r="J1156" s="16" t="s">
        <v>166</v>
      </c>
      <c r="K1156" s="16" t="s">
        <v>13</v>
      </c>
      <c r="L1156" s="16" t="s">
        <v>3654</v>
      </c>
      <c r="M1156" s="16" t="s">
        <v>168</v>
      </c>
      <c r="N1156" s="13" t="s">
        <v>169</v>
      </c>
      <c r="O1156" s="13" t="str">
        <f>"0764347245"</f>
        <v>0764347245</v>
      </c>
    </row>
    <row r="1157" spans="1:15" ht="39" hidden="1" customHeight="1">
      <c r="A1157" s="21">
        <v>1156</v>
      </c>
      <c r="B1157" s="13" t="s">
        <v>3662</v>
      </c>
      <c r="C1157" s="22">
        <v>1</v>
      </c>
      <c r="D1157" s="14">
        <v>45107</v>
      </c>
      <c r="E1157" s="15">
        <v>0.72916666666666663</v>
      </c>
      <c r="F1157" s="19" t="s">
        <v>3996</v>
      </c>
      <c r="G1157" s="15">
        <v>0.77083333333333337</v>
      </c>
      <c r="H1157" s="13" t="s">
        <v>110</v>
      </c>
      <c r="I1157" s="16" t="s">
        <v>3517</v>
      </c>
      <c r="J1157" s="16" t="s">
        <v>3663</v>
      </c>
      <c r="K1157" s="16" t="s">
        <v>13</v>
      </c>
      <c r="L1157" s="16" t="s">
        <v>128</v>
      </c>
      <c r="M1157" s="16" t="s">
        <v>3664</v>
      </c>
      <c r="N1157" s="13" t="s">
        <v>3665</v>
      </c>
      <c r="O1157" s="13" t="str">
        <f>"0537215555"</f>
        <v>0537215555</v>
      </c>
    </row>
    <row r="1158" spans="1:15" ht="39" hidden="1" customHeight="1">
      <c r="A1158" s="21">
        <v>1157</v>
      </c>
      <c r="B1158" s="13" t="s">
        <v>3666</v>
      </c>
      <c r="C1158" s="22">
        <v>1</v>
      </c>
      <c r="D1158" s="14">
        <v>45110</v>
      </c>
      <c r="E1158" s="15">
        <v>0.71875</v>
      </c>
      <c r="F1158" s="19" t="s">
        <v>3996</v>
      </c>
      <c r="G1158" s="15">
        <v>0.76041666666666663</v>
      </c>
      <c r="H1158" s="13" t="s">
        <v>34</v>
      </c>
      <c r="I1158" s="16" t="s">
        <v>491</v>
      </c>
      <c r="J1158" s="16" t="s">
        <v>3667</v>
      </c>
      <c r="K1158" s="16" t="s">
        <v>13</v>
      </c>
      <c r="L1158" s="16" t="s">
        <v>3668</v>
      </c>
      <c r="M1158" s="16" t="s">
        <v>3669</v>
      </c>
      <c r="N1158" s="13" t="s">
        <v>495</v>
      </c>
      <c r="O1158" s="13" t="str">
        <f>"0465343175"</f>
        <v>0465343175</v>
      </c>
    </row>
    <row r="1159" spans="1:15" ht="39" hidden="1" customHeight="1">
      <c r="A1159" s="21">
        <v>1158</v>
      </c>
      <c r="B1159" s="13" t="s">
        <v>3549</v>
      </c>
      <c r="C1159" s="22">
        <v>1</v>
      </c>
      <c r="D1159" s="14">
        <v>45111</v>
      </c>
      <c r="E1159" s="15">
        <v>0.75</v>
      </c>
      <c r="F1159" s="19" t="s">
        <v>3996</v>
      </c>
      <c r="G1159" s="15">
        <v>0.79166666666666663</v>
      </c>
      <c r="H1159" s="13" t="s">
        <v>11</v>
      </c>
      <c r="I1159" s="16" t="s">
        <v>3364</v>
      </c>
      <c r="J1159" s="16" t="s">
        <v>3550</v>
      </c>
      <c r="K1159" s="16" t="s">
        <v>6</v>
      </c>
      <c r="L1159" s="16" t="s">
        <v>3551</v>
      </c>
      <c r="M1159" s="16" t="s">
        <v>2182</v>
      </c>
      <c r="N1159" s="13" t="s">
        <v>2183</v>
      </c>
      <c r="O1159" s="13" t="str">
        <f>"0285587576"</f>
        <v>0285587576</v>
      </c>
    </row>
    <row r="1160" spans="1:15" ht="39" hidden="1" customHeight="1">
      <c r="A1160" s="21">
        <v>1159</v>
      </c>
      <c r="B1160" s="13" t="s">
        <v>3670</v>
      </c>
      <c r="C1160" s="22">
        <v>1</v>
      </c>
      <c r="D1160" s="14">
        <v>45111</v>
      </c>
      <c r="E1160" s="15">
        <v>0.72916666666666663</v>
      </c>
      <c r="F1160" s="19" t="s">
        <v>3996</v>
      </c>
      <c r="G1160" s="15">
        <v>0.77083333333333337</v>
      </c>
      <c r="H1160" s="13" t="s">
        <v>115</v>
      </c>
      <c r="I1160" s="16" t="s">
        <v>3455</v>
      </c>
      <c r="J1160" s="16" t="s">
        <v>1838</v>
      </c>
      <c r="K1160" s="16" t="s">
        <v>6</v>
      </c>
      <c r="L1160" s="16" t="s">
        <v>3671</v>
      </c>
      <c r="M1160" s="16" t="s">
        <v>3672</v>
      </c>
      <c r="N1160" s="13" t="s">
        <v>2777</v>
      </c>
      <c r="O1160" s="13" t="str">
        <f>"0728040101"</f>
        <v>0728040101</v>
      </c>
    </row>
    <row r="1161" spans="1:15" ht="39" hidden="1" customHeight="1">
      <c r="A1161" s="21">
        <v>1160</v>
      </c>
      <c r="B1161" s="13" t="s">
        <v>3673</v>
      </c>
      <c r="C1161" s="22">
        <v>1</v>
      </c>
      <c r="D1161" s="14">
        <v>45112</v>
      </c>
      <c r="E1161" s="15">
        <v>0.72916666666666663</v>
      </c>
      <c r="F1161" s="19" t="s">
        <v>3996</v>
      </c>
      <c r="G1161" s="15">
        <v>0.77777777777777779</v>
      </c>
      <c r="H1161" s="13" t="s">
        <v>298</v>
      </c>
      <c r="I1161" s="16" t="s">
        <v>3538</v>
      </c>
      <c r="J1161" s="16" t="s">
        <v>3674</v>
      </c>
      <c r="K1161" s="16" t="s">
        <v>9</v>
      </c>
      <c r="L1161" s="16" t="s">
        <v>3675</v>
      </c>
      <c r="M1161" s="16" t="s">
        <v>3676</v>
      </c>
      <c r="N1161" s="13" t="s">
        <v>3677</v>
      </c>
      <c r="O1161" s="13" t="str">
        <f>"0886317151"</f>
        <v>0886317151</v>
      </c>
    </row>
    <row r="1162" spans="1:15" ht="39" hidden="1" customHeight="1">
      <c r="A1162" s="21">
        <v>1161</v>
      </c>
      <c r="B1162" s="13" t="s">
        <v>3678</v>
      </c>
      <c r="C1162" s="22">
        <v>1</v>
      </c>
      <c r="D1162" s="14">
        <v>45113</v>
      </c>
      <c r="E1162" s="15">
        <v>0.66666666666666663</v>
      </c>
      <c r="F1162" s="19" t="s">
        <v>3996</v>
      </c>
      <c r="G1162" s="15">
        <v>0.70833333333333337</v>
      </c>
      <c r="H1162" s="13" t="s">
        <v>95</v>
      </c>
      <c r="I1162" s="16" t="s">
        <v>3331</v>
      </c>
      <c r="J1162" s="16" t="s">
        <v>2628</v>
      </c>
      <c r="K1162" s="16" t="s">
        <v>13</v>
      </c>
      <c r="L1162" s="16" t="s">
        <v>13</v>
      </c>
      <c r="M1162" s="16" t="s">
        <v>2629</v>
      </c>
      <c r="N1162" s="13" t="s">
        <v>1544</v>
      </c>
      <c r="O1162" s="13" t="str">
        <f>"0752315171"</f>
        <v>0752315171</v>
      </c>
    </row>
    <row r="1163" spans="1:15" ht="39" hidden="1" customHeight="1">
      <c r="A1163" s="21">
        <v>1162</v>
      </c>
      <c r="B1163" s="13" t="s">
        <v>3679</v>
      </c>
      <c r="C1163" s="22">
        <v>1</v>
      </c>
      <c r="D1163" s="14">
        <v>45113</v>
      </c>
      <c r="E1163" s="15">
        <v>0.73958333333333337</v>
      </c>
      <c r="F1163" s="19" t="s">
        <v>3996</v>
      </c>
      <c r="G1163" s="15">
        <v>0.78125</v>
      </c>
      <c r="H1163" s="13" t="s">
        <v>133</v>
      </c>
      <c r="I1163" s="16" t="s">
        <v>3368</v>
      </c>
      <c r="J1163" s="16" t="s">
        <v>611</v>
      </c>
      <c r="K1163" s="16" t="s">
        <v>13</v>
      </c>
      <c r="L1163" s="16" t="s">
        <v>128</v>
      </c>
      <c r="M1163" s="16" t="s">
        <v>612</v>
      </c>
      <c r="N1163" s="13" t="s">
        <v>136</v>
      </c>
      <c r="O1163" s="13" t="str">
        <f>"0836832881"</f>
        <v>0836832881</v>
      </c>
    </row>
    <row r="1164" spans="1:15" ht="39" hidden="1" customHeight="1">
      <c r="A1164" s="21">
        <v>1163</v>
      </c>
      <c r="B1164" s="13" t="s">
        <v>3680</v>
      </c>
      <c r="C1164" s="22">
        <v>2</v>
      </c>
      <c r="D1164" s="14">
        <v>45115</v>
      </c>
      <c r="E1164" s="15">
        <v>0.36458333333333331</v>
      </c>
      <c r="F1164" s="19" t="s">
        <v>3996</v>
      </c>
      <c r="G1164" s="15">
        <v>0.52083333333333337</v>
      </c>
      <c r="H1164" s="13" t="s">
        <v>29</v>
      </c>
      <c r="I1164" s="16" t="s">
        <v>3320</v>
      </c>
      <c r="J1164" s="16" t="s">
        <v>3681</v>
      </c>
      <c r="K1164" s="16" t="s">
        <v>6</v>
      </c>
      <c r="L1164" s="16" t="s">
        <v>1755</v>
      </c>
      <c r="M1164" s="16" t="s">
        <v>1286</v>
      </c>
      <c r="N1164" s="13" t="s">
        <v>1287</v>
      </c>
      <c r="O1164" s="13" t="str">
        <f>"0528325409"</f>
        <v>0528325409</v>
      </c>
    </row>
    <row r="1165" spans="1:15" ht="39" hidden="1" customHeight="1">
      <c r="A1165" s="21">
        <v>1164</v>
      </c>
      <c r="B1165" s="13" t="s">
        <v>3682</v>
      </c>
      <c r="C1165" s="22">
        <v>1</v>
      </c>
      <c r="D1165" s="14">
        <v>45118</v>
      </c>
      <c r="E1165" s="15">
        <v>0.75</v>
      </c>
      <c r="F1165" s="19" t="s">
        <v>3996</v>
      </c>
      <c r="G1165" s="15">
        <v>0.79166666666666663</v>
      </c>
      <c r="H1165" s="13" t="s">
        <v>11</v>
      </c>
      <c r="I1165" s="16" t="s">
        <v>3371</v>
      </c>
      <c r="J1165" s="16" t="s">
        <v>3683</v>
      </c>
      <c r="K1165" s="16" t="s">
        <v>9</v>
      </c>
      <c r="L1165" s="16" t="s">
        <v>109</v>
      </c>
      <c r="M1165" s="16" t="s">
        <v>812</v>
      </c>
      <c r="N1165" s="13" t="s">
        <v>65</v>
      </c>
      <c r="O1165" s="13" t="str">
        <f>"0283225222"</f>
        <v>0283225222</v>
      </c>
    </row>
    <row r="1166" spans="1:15" ht="39" hidden="1" customHeight="1">
      <c r="A1166" s="21">
        <v>1165</v>
      </c>
      <c r="B1166" s="13" t="s">
        <v>3684</v>
      </c>
      <c r="C1166" s="22">
        <v>1</v>
      </c>
      <c r="D1166" s="14">
        <v>45118</v>
      </c>
      <c r="E1166" s="15">
        <v>0.75</v>
      </c>
      <c r="F1166" s="19" t="s">
        <v>3996</v>
      </c>
      <c r="G1166" s="15">
        <v>0.79166666666666663</v>
      </c>
      <c r="H1166" s="13" t="s">
        <v>67</v>
      </c>
      <c r="I1166" s="16" t="s">
        <v>3649</v>
      </c>
      <c r="J1166" s="16" t="s">
        <v>3569</v>
      </c>
      <c r="K1166" s="16" t="s">
        <v>9</v>
      </c>
      <c r="L1166" s="16" t="s">
        <v>2018</v>
      </c>
      <c r="M1166" s="16" t="s">
        <v>3650</v>
      </c>
      <c r="N1166" s="13" t="s">
        <v>156</v>
      </c>
      <c r="O1166" s="13" t="str">
        <f>"0358034581"</f>
        <v>0358034581</v>
      </c>
    </row>
    <row r="1167" spans="1:15" ht="39" hidden="1" customHeight="1">
      <c r="A1167" s="21">
        <v>1166</v>
      </c>
      <c r="B1167" s="13" t="s">
        <v>3685</v>
      </c>
      <c r="C1167" s="22">
        <v>1</v>
      </c>
      <c r="D1167" s="14">
        <v>45119</v>
      </c>
      <c r="E1167" s="15">
        <v>0.72916666666666663</v>
      </c>
      <c r="F1167" s="19" t="s">
        <v>3996</v>
      </c>
      <c r="G1167" s="15">
        <v>0.77083333333333337</v>
      </c>
      <c r="H1167" s="13" t="s">
        <v>484</v>
      </c>
      <c r="I1167" s="16" t="s">
        <v>3378</v>
      </c>
      <c r="J1167" s="16" t="s">
        <v>3686</v>
      </c>
      <c r="K1167" s="16" t="s">
        <v>9</v>
      </c>
      <c r="L1167" s="16" t="s">
        <v>3578</v>
      </c>
      <c r="M1167" s="16" t="s">
        <v>1318</v>
      </c>
      <c r="N1167" s="13" t="s">
        <v>2640</v>
      </c>
      <c r="O1167" s="13" t="str">
        <f>"0948298904"</f>
        <v>0948298904</v>
      </c>
    </row>
    <row r="1168" spans="1:15" ht="39" hidden="1" customHeight="1">
      <c r="A1168" s="21">
        <v>1167</v>
      </c>
      <c r="B1168" s="13" t="s">
        <v>3687</v>
      </c>
      <c r="C1168" s="22">
        <v>1</v>
      </c>
      <c r="D1168" s="14">
        <v>45120</v>
      </c>
      <c r="E1168" s="15">
        <v>0.70833333333333337</v>
      </c>
      <c r="F1168" s="19" t="s">
        <v>3996</v>
      </c>
      <c r="G1168" s="15">
        <v>0.75</v>
      </c>
      <c r="H1168" s="13" t="s">
        <v>112</v>
      </c>
      <c r="I1168" s="16" t="s">
        <v>3359</v>
      </c>
      <c r="J1168" s="16" t="s">
        <v>3688</v>
      </c>
      <c r="K1168" s="16" t="s">
        <v>9</v>
      </c>
      <c r="L1168" s="16" t="s">
        <v>1834</v>
      </c>
      <c r="M1168" s="16" t="s">
        <v>3689</v>
      </c>
      <c r="N1168" s="13" t="s">
        <v>2626</v>
      </c>
      <c r="O1168" s="13" t="str">
        <f>"0298533516"</f>
        <v>0298533516</v>
      </c>
    </row>
    <row r="1169" spans="1:15" ht="39" hidden="1" customHeight="1">
      <c r="A1169" s="21">
        <v>1168</v>
      </c>
      <c r="B1169" s="13" t="s">
        <v>3690</v>
      </c>
      <c r="C1169" s="22">
        <v>1</v>
      </c>
      <c r="D1169" s="14">
        <v>45120</v>
      </c>
      <c r="E1169" s="15">
        <v>0.66666666666666663</v>
      </c>
      <c r="F1169" s="19" t="s">
        <v>3996</v>
      </c>
      <c r="G1169" s="15">
        <v>0.70833333333333337</v>
      </c>
      <c r="H1169" s="13" t="s">
        <v>34</v>
      </c>
      <c r="I1169" s="16" t="s">
        <v>3288</v>
      </c>
      <c r="J1169" s="16" t="s">
        <v>2338</v>
      </c>
      <c r="K1169" s="16" t="s">
        <v>9</v>
      </c>
      <c r="L1169" s="16" t="s">
        <v>259</v>
      </c>
      <c r="M1169" s="16" t="s">
        <v>2339</v>
      </c>
      <c r="N1169" s="13" t="s">
        <v>2340</v>
      </c>
      <c r="O1169" s="13" t="str">
        <f>"0448443333"</f>
        <v>0448443333</v>
      </c>
    </row>
    <row r="1170" spans="1:15" ht="39" hidden="1" customHeight="1">
      <c r="A1170" s="21">
        <v>1169</v>
      </c>
      <c r="B1170" s="13" t="s">
        <v>3691</v>
      </c>
      <c r="C1170" s="22">
        <v>1</v>
      </c>
      <c r="D1170" s="14">
        <v>45121</v>
      </c>
      <c r="E1170" s="15">
        <v>0.66666666666666663</v>
      </c>
      <c r="F1170" s="19" t="s">
        <v>3996</v>
      </c>
      <c r="G1170" s="15">
        <v>0.70833333333333337</v>
      </c>
      <c r="H1170" s="13" t="s">
        <v>108</v>
      </c>
      <c r="I1170" s="16" t="s">
        <v>3337</v>
      </c>
      <c r="J1170" s="16" t="s">
        <v>1811</v>
      </c>
      <c r="K1170" s="16" t="s">
        <v>13</v>
      </c>
      <c r="L1170" s="16" t="s">
        <v>3692</v>
      </c>
      <c r="M1170" s="16" t="s">
        <v>2812</v>
      </c>
      <c r="N1170" s="13" t="s">
        <v>2813</v>
      </c>
      <c r="O1170" s="13" t="str">
        <f>"0236255555"</f>
        <v>0236255555</v>
      </c>
    </row>
    <row r="1171" spans="1:15" ht="39" hidden="1" customHeight="1">
      <c r="A1171" s="21">
        <v>1170</v>
      </c>
      <c r="B1171" s="13" t="s">
        <v>3693</v>
      </c>
      <c r="C1171" s="22">
        <v>1</v>
      </c>
      <c r="D1171" s="14">
        <v>45121</v>
      </c>
      <c r="E1171" s="15">
        <v>0.70833333333333337</v>
      </c>
      <c r="F1171" s="19" t="s">
        <v>3996</v>
      </c>
      <c r="G1171" s="15">
        <v>0.75</v>
      </c>
      <c r="H1171" s="13" t="s">
        <v>29</v>
      </c>
      <c r="I1171" s="16" t="s">
        <v>3439</v>
      </c>
      <c r="J1171" s="16" t="s">
        <v>3694</v>
      </c>
      <c r="K1171" s="16" t="s">
        <v>9</v>
      </c>
      <c r="L1171" s="16" t="s">
        <v>2018</v>
      </c>
      <c r="M1171" s="16" t="s">
        <v>3695</v>
      </c>
      <c r="N1171" s="13" t="s">
        <v>2238</v>
      </c>
      <c r="O1171" s="13" t="str">
        <f>"0524440050"</f>
        <v>0524440050</v>
      </c>
    </row>
    <row r="1172" spans="1:15" ht="39" hidden="1" customHeight="1">
      <c r="A1172" s="21">
        <v>1171</v>
      </c>
      <c r="B1172" s="13" t="s">
        <v>3696</v>
      </c>
      <c r="C1172" s="22">
        <v>1</v>
      </c>
      <c r="D1172" s="14">
        <v>45126</v>
      </c>
      <c r="E1172" s="15">
        <v>0.71875</v>
      </c>
      <c r="F1172" s="19" t="s">
        <v>3996</v>
      </c>
      <c r="G1172" s="15">
        <v>0.76041666666666663</v>
      </c>
      <c r="H1172" s="13" t="s">
        <v>95</v>
      </c>
      <c r="I1172" s="16" t="s">
        <v>3331</v>
      </c>
      <c r="J1172" s="16" t="s">
        <v>2628</v>
      </c>
      <c r="K1172" s="16" t="s">
        <v>1226</v>
      </c>
      <c r="L1172" s="16" t="s">
        <v>1226</v>
      </c>
      <c r="M1172" s="16" t="s">
        <v>2629</v>
      </c>
      <c r="N1172" s="13" t="s">
        <v>1544</v>
      </c>
      <c r="O1172" s="13" t="str">
        <f>"0752315171"</f>
        <v>0752315171</v>
      </c>
    </row>
    <row r="1173" spans="1:15" ht="39" hidden="1" customHeight="1">
      <c r="A1173" s="21">
        <v>1172</v>
      </c>
      <c r="B1173" s="13" t="s">
        <v>3697</v>
      </c>
      <c r="C1173" s="22">
        <v>1</v>
      </c>
      <c r="D1173" s="14">
        <v>45126</v>
      </c>
      <c r="E1173" s="15">
        <v>0.72916666666666663</v>
      </c>
      <c r="F1173" s="19" t="s">
        <v>3996</v>
      </c>
      <c r="G1173" s="15">
        <v>0.77083333333333337</v>
      </c>
      <c r="H1173" s="13" t="s">
        <v>11</v>
      </c>
      <c r="I1173" s="16" t="s">
        <v>3485</v>
      </c>
      <c r="J1173" s="16" t="s">
        <v>3698</v>
      </c>
      <c r="K1173" s="16" t="s">
        <v>13</v>
      </c>
      <c r="L1173" s="16" t="s">
        <v>3699</v>
      </c>
      <c r="M1173" s="16" t="s">
        <v>2374</v>
      </c>
      <c r="N1173" s="13" t="s">
        <v>2375</v>
      </c>
      <c r="O1173" s="13" t="str">
        <f>"0286225241"</f>
        <v>0286225241</v>
      </c>
    </row>
    <row r="1174" spans="1:15" ht="39" hidden="1" customHeight="1">
      <c r="A1174" s="21">
        <v>1173</v>
      </c>
      <c r="B1174" s="13" t="s">
        <v>3700</v>
      </c>
      <c r="C1174" s="22">
        <v>1</v>
      </c>
      <c r="D1174" s="14">
        <v>45126</v>
      </c>
      <c r="E1174" s="15">
        <v>0.72916666666666663</v>
      </c>
      <c r="F1174" s="19" t="s">
        <v>3996</v>
      </c>
      <c r="G1174" s="15">
        <v>0.77083333333333337</v>
      </c>
      <c r="H1174" s="13" t="s">
        <v>484</v>
      </c>
      <c r="I1174" s="16" t="s">
        <v>3498</v>
      </c>
      <c r="J1174" s="16" t="s">
        <v>3701</v>
      </c>
      <c r="K1174" s="16" t="s">
        <v>6</v>
      </c>
      <c r="L1174" s="16" t="s">
        <v>3702</v>
      </c>
      <c r="M1174" s="16" t="s">
        <v>3703</v>
      </c>
      <c r="N1174" s="13" t="s">
        <v>3704</v>
      </c>
      <c r="O1174" s="13" t="str">
        <f>"0928520700"</f>
        <v>0928520700</v>
      </c>
    </row>
    <row r="1175" spans="1:15" ht="39" hidden="1" customHeight="1">
      <c r="A1175" s="21">
        <v>1174</v>
      </c>
      <c r="B1175" s="13" t="s">
        <v>3705</v>
      </c>
      <c r="C1175" s="22">
        <v>1</v>
      </c>
      <c r="D1175" s="14">
        <v>45127</v>
      </c>
      <c r="E1175" s="15">
        <v>0.72916666666666663</v>
      </c>
      <c r="F1175" s="19" t="s">
        <v>3996</v>
      </c>
      <c r="G1175" s="15">
        <v>0.77083333333333337</v>
      </c>
      <c r="H1175" s="13" t="s">
        <v>38</v>
      </c>
      <c r="I1175" s="16" t="s">
        <v>2017</v>
      </c>
      <c r="J1175" s="16" t="s">
        <v>3706</v>
      </c>
      <c r="K1175" s="16" t="s">
        <v>13</v>
      </c>
      <c r="L1175" s="16" t="s">
        <v>151</v>
      </c>
      <c r="M1175" s="16" t="s">
        <v>2019</v>
      </c>
      <c r="N1175" s="13" t="s">
        <v>2020</v>
      </c>
      <c r="O1175" s="13" t="str">
        <f>"0785942211"</f>
        <v>0785942211</v>
      </c>
    </row>
    <row r="1176" spans="1:15" ht="39" hidden="1" customHeight="1">
      <c r="A1176" s="21">
        <v>1175</v>
      </c>
      <c r="B1176" s="13" t="s">
        <v>3707</v>
      </c>
      <c r="C1176" s="22">
        <v>1</v>
      </c>
      <c r="D1176" s="14">
        <v>45128</v>
      </c>
      <c r="E1176" s="15">
        <v>0.73958333333333337</v>
      </c>
      <c r="F1176" s="19" t="s">
        <v>3996</v>
      </c>
      <c r="G1176" s="15">
        <v>0.80208333333333337</v>
      </c>
      <c r="H1176" s="13" t="s">
        <v>29</v>
      </c>
      <c r="I1176" s="16" t="s">
        <v>3452</v>
      </c>
      <c r="J1176" s="16" t="s">
        <v>1304</v>
      </c>
      <c r="K1176" s="16" t="s">
        <v>6</v>
      </c>
      <c r="L1176" s="16" t="s">
        <v>92</v>
      </c>
      <c r="M1176" s="16" t="s">
        <v>292</v>
      </c>
      <c r="N1176" s="13" t="s">
        <v>2409</v>
      </c>
      <c r="O1176" s="13" t="str">
        <f>"0586721211"</f>
        <v>0586721211</v>
      </c>
    </row>
    <row r="1177" spans="1:15" ht="39" hidden="1" customHeight="1">
      <c r="A1177" s="21">
        <v>1176</v>
      </c>
      <c r="B1177" s="13" t="s">
        <v>3708</v>
      </c>
      <c r="C1177" s="22">
        <v>1</v>
      </c>
      <c r="D1177" s="14">
        <v>45128</v>
      </c>
      <c r="E1177" s="15">
        <v>0.71875</v>
      </c>
      <c r="F1177" s="19" t="s">
        <v>3996</v>
      </c>
      <c r="G1177" s="15">
        <v>0.76041666666666663</v>
      </c>
      <c r="H1177" s="13" t="s">
        <v>324</v>
      </c>
      <c r="I1177" s="16" t="s">
        <v>3709</v>
      </c>
      <c r="J1177" s="16" t="s">
        <v>1082</v>
      </c>
      <c r="K1177" s="16" t="s">
        <v>9</v>
      </c>
      <c r="L1177" s="16" t="s">
        <v>3710</v>
      </c>
      <c r="M1177" s="16" t="s">
        <v>3711</v>
      </c>
      <c r="N1177" s="13" t="s">
        <v>2645</v>
      </c>
      <c r="O1177" s="13" t="str">
        <f>"0985851864"</f>
        <v>0985851864</v>
      </c>
    </row>
    <row r="1178" spans="1:15" ht="39" hidden="1" customHeight="1">
      <c r="A1178" s="21">
        <v>1177</v>
      </c>
      <c r="B1178" s="13" t="s">
        <v>3712</v>
      </c>
      <c r="C1178" s="22">
        <v>1</v>
      </c>
      <c r="D1178" s="14">
        <v>45128</v>
      </c>
      <c r="E1178" s="15">
        <v>0.66666666666666663</v>
      </c>
      <c r="F1178" s="19" t="s">
        <v>3996</v>
      </c>
      <c r="G1178" s="15">
        <v>0.70833333333333337</v>
      </c>
      <c r="H1178" s="13" t="s">
        <v>25</v>
      </c>
      <c r="I1178" s="16" t="s">
        <v>3382</v>
      </c>
      <c r="J1178" s="16" t="s">
        <v>2111</v>
      </c>
      <c r="K1178" s="16" t="s">
        <v>13</v>
      </c>
      <c r="L1178" s="16" t="s">
        <v>3713</v>
      </c>
      <c r="M1178" s="16" t="s">
        <v>2653</v>
      </c>
      <c r="N1178" s="13" t="s">
        <v>2654</v>
      </c>
      <c r="O1178" s="13" t="str">
        <f>"0432515311"</f>
        <v>0432515311</v>
      </c>
    </row>
    <row r="1179" spans="1:15" ht="39" hidden="1" customHeight="1">
      <c r="A1179" s="21">
        <v>1178</v>
      </c>
      <c r="B1179" s="13" t="s">
        <v>3714</v>
      </c>
      <c r="C1179" s="22">
        <v>1</v>
      </c>
      <c r="D1179" s="14">
        <v>45131</v>
      </c>
      <c r="E1179" s="15">
        <v>0.75</v>
      </c>
      <c r="F1179" s="19" t="s">
        <v>3996</v>
      </c>
      <c r="G1179" s="15">
        <v>0.83333333333333337</v>
      </c>
      <c r="H1179" s="13" t="s">
        <v>95</v>
      </c>
      <c r="I1179" s="16" t="s">
        <v>3361</v>
      </c>
      <c r="J1179" s="16" t="s">
        <v>2738</v>
      </c>
      <c r="K1179" s="16" t="s">
        <v>6</v>
      </c>
      <c r="L1179" s="16" t="s">
        <v>2493</v>
      </c>
      <c r="M1179" s="16" t="s">
        <v>3715</v>
      </c>
      <c r="N1179" s="13" t="s">
        <v>538</v>
      </c>
      <c r="O1179" s="13" t="str">
        <f>"0752515337"</f>
        <v>0752515337</v>
      </c>
    </row>
    <row r="1180" spans="1:15" ht="39" hidden="1" customHeight="1">
      <c r="A1180" s="21">
        <v>1179</v>
      </c>
      <c r="B1180" s="13" t="s">
        <v>3716</v>
      </c>
      <c r="C1180" s="22">
        <v>1</v>
      </c>
      <c r="D1180" s="14">
        <v>45132</v>
      </c>
      <c r="E1180" s="15">
        <v>0.70833333333333337</v>
      </c>
      <c r="F1180" s="19" t="s">
        <v>3996</v>
      </c>
      <c r="G1180" s="15">
        <v>0.75</v>
      </c>
      <c r="H1180" s="13" t="s">
        <v>115</v>
      </c>
      <c r="I1180" s="16" t="s">
        <v>3463</v>
      </c>
      <c r="J1180" s="16" t="s">
        <v>2480</v>
      </c>
      <c r="K1180" s="16" t="s">
        <v>13</v>
      </c>
      <c r="L1180" s="16" t="s">
        <v>741</v>
      </c>
      <c r="M1180" s="16" t="s">
        <v>3610</v>
      </c>
      <c r="N1180" s="13" t="s">
        <v>1143</v>
      </c>
      <c r="O1180" s="13" t="str">
        <f>"0661312923"</f>
        <v>0661312923</v>
      </c>
    </row>
    <row r="1181" spans="1:15" ht="39" hidden="1" customHeight="1">
      <c r="A1181" s="21">
        <v>1180</v>
      </c>
      <c r="B1181" s="13" t="s">
        <v>3717</v>
      </c>
      <c r="C1181" s="22">
        <v>1</v>
      </c>
      <c r="D1181" s="14">
        <v>45132</v>
      </c>
      <c r="E1181" s="15">
        <v>0.72916666666666663</v>
      </c>
      <c r="F1181" s="19" t="s">
        <v>3996</v>
      </c>
      <c r="G1181" s="15">
        <v>0.77083333333333337</v>
      </c>
      <c r="H1181" s="13" t="s">
        <v>25</v>
      </c>
      <c r="I1181" s="16" t="s">
        <v>3353</v>
      </c>
      <c r="J1181" s="16" t="s">
        <v>3718</v>
      </c>
      <c r="K1181" s="16" t="s">
        <v>9</v>
      </c>
      <c r="L1181" s="16" t="s">
        <v>3719</v>
      </c>
      <c r="M1181" s="16" t="s">
        <v>1978</v>
      </c>
      <c r="N1181" s="13" t="s">
        <v>1979</v>
      </c>
      <c r="O1181" s="13" t="str">
        <f>"0474383321"</f>
        <v>0474383321</v>
      </c>
    </row>
    <row r="1182" spans="1:15" ht="39" hidden="1" customHeight="1">
      <c r="A1182" s="21">
        <v>1181</v>
      </c>
      <c r="B1182" s="13" t="s">
        <v>3720</v>
      </c>
      <c r="C1182" s="22">
        <v>1</v>
      </c>
      <c r="D1182" s="14">
        <v>45133</v>
      </c>
      <c r="E1182" s="15">
        <v>0.5</v>
      </c>
      <c r="F1182" s="19" t="s">
        <v>3996</v>
      </c>
      <c r="G1182" s="15">
        <v>0.54166666666666663</v>
      </c>
      <c r="H1182" s="13" t="s">
        <v>115</v>
      </c>
      <c r="I1182" s="16" t="s">
        <v>3463</v>
      </c>
      <c r="J1182" s="16" t="s">
        <v>2480</v>
      </c>
      <c r="K1182" s="16" t="s">
        <v>13</v>
      </c>
      <c r="L1182" s="16" t="s">
        <v>741</v>
      </c>
      <c r="M1182" s="16" t="s">
        <v>3610</v>
      </c>
      <c r="N1182" s="13" t="s">
        <v>1143</v>
      </c>
      <c r="O1182" s="13" t="str">
        <f>"0661312923"</f>
        <v>0661312923</v>
      </c>
    </row>
    <row r="1183" spans="1:15" ht="39" hidden="1" customHeight="1">
      <c r="A1183" s="21">
        <v>1182</v>
      </c>
      <c r="B1183" s="13" t="s">
        <v>3721</v>
      </c>
      <c r="C1183" s="22">
        <v>1</v>
      </c>
      <c r="D1183" s="14">
        <v>45133</v>
      </c>
      <c r="E1183" s="15">
        <v>0.72916666666666663</v>
      </c>
      <c r="F1183" s="19" t="s">
        <v>3996</v>
      </c>
      <c r="G1183" s="15">
        <v>0.77083333333333337</v>
      </c>
      <c r="H1183" s="13" t="s">
        <v>80</v>
      </c>
      <c r="I1183" s="16" t="s">
        <v>3285</v>
      </c>
      <c r="J1183" s="16" t="s">
        <v>150</v>
      </c>
      <c r="K1183" s="16" t="s">
        <v>6</v>
      </c>
      <c r="L1183" s="16" t="s">
        <v>1086</v>
      </c>
      <c r="M1183" s="16" t="s">
        <v>3722</v>
      </c>
      <c r="N1183" s="13" t="s">
        <v>153</v>
      </c>
      <c r="O1183" s="13" t="str">
        <f>"0596655011"</f>
        <v>0596655011</v>
      </c>
    </row>
    <row r="1184" spans="1:15" ht="39" hidden="1" customHeight="1">
      <c r="A1184" s="21">
        <v>1183</v>
      </c>
      <c r="B1184" s="13" t="s">
        <v>3723</v>
      </c>
      <c r="C1184" s="22">
        <v>1</v>
      </c>
      <c r="D1184" s="14">
        <v>45134</v>
      </c>
      <c r="E1184" s="15">
        <v>0.66666666666666663</v>
      </c>
      <c r="F1184" s="19" t="s">
        <v>3996</v>
      </c>
      <c r="G1184" s="15">
        <v>0.70833333333333337</v>
      </c>
      <c r="H1184" s="13" t="s">
        <v>29</v>
      </c>
      <c r="I1184" s="16" t="s">
        <v>3724</v>
      </c>
      <c r="J1184" s="16" t="s">
        <v>836</v>
      </c>
      <c r="K1184" s="16" t="s">
        <v>13</v>
      </c>
      <c r="L1184" s="16" t="s">
        <v>3725</v>
      </c>
      <c r="M1184" s="16" t="s">
        <v>31</v>
      </c>
      <c r="N1184" s="13" t="s">
        <v>32</v>
      </c>
      <c r="O1184" s="13" t="str">
        <f>"0526116261"</f>
        <v>0526116261</v>
      </c>
    </row>
    <row r="1185" spans="1:15" ht="39" hidden="1" customHeight="1">
      <c r="A1185" s="21">
        <v>1184</v>
      </c>
      <c r="B1185" s="13" t="s">
        <v>3726</v>
      </c>
      <c r="C1185" s="22">
        <v>1</v>
      </c>
      <c r="D1185" s="14">
        <v>45134</v>
      </c>
      <c r="E1185" s="15">
        <v>0.70833333333333337</v>
      </c>
      <c r="F1185" s="19" t="s">
        <v>3996</v>
      </c>
      <c r="G1185" s="15">
        <v>0.75</v>
      </c>
      <c r="H1185" s="13" t="s">
        <v>115</v>
      </c>
      <c r="I1185" s="16" t="s">
        <v>3463</v>
      </c>
      <c r="J1185" s="16" t="s">
        <v>2480</v>
      </c>
      <c r="K1185" s="16" t="s">
        <v>13</v>
      </c>
      <c r="L1185" s="16" t="s">
        <v>741</v>
      </c>
      <c r="M1185" s="16" t="s">
        <v>3610</v>
      </c>
      <c r="N1185" s="13" t="s">
        <v>1143</v>
      </c>
      <c r="O1185" s="13" t="str">
        <f>"0661312923"</f>
        <v>0661312923</v>
      </c>
    </row>
    <row r="1186" spans="1:15" ht="39" hidden="1" customHeight="1">
      <c r="A1186" s="21">
        <v>1185</v>
      </c>
      <c r="B1186" s="13" t="s">
        <v>3727</v>
      </c>
      <c r="C1186" s="22">
        <v>1</v>
      </c>
      <c r="D1186" s="14">
        <v>45134</v>
      </c>
      <c r="E1186" s="15">
        <v>0.58333333333333337</v>
      </c>
      <c r="F1186" s="19" t="s">
        <v>3996</v>
      </c>
      <c r="G1186" s="15">
        <v>0.66666666666666663</v>
      </c>
      <c r="H1186" s="13" t="s">
        <v>95</v>
      </c>
      <c r="I1186" s="16" t="s">
        <v>3361</v>
      </c>
      <c r="J1186" s="16" t="s">
        <v>2738</v>
      </c>
      <c r="K1186" s="16" t="s">
        <v>6</v>
      </c>
      <c r="L1186" s="16" t="s">
        <v>3728</v>
      </c>
      <c r="M1186" s="16" t="s">
        <v>2494</v>
      </c>
      <c r="N1186" s="13" t="s">
        <v>538</v>
      </c>
      <c r="O1186" s="13" t="str">
        <f>"0752515337"</f>
        <v>0752515337</v>
      </c>
    </row>
    <row r="1187" spans="1:15" ht="39" hidden="1" customHeight="1">
      <c r="A1187" s="21">
        <v>1186</v>
      </c>
      <c r="B1187" s="13" t="s">
        <v>3729</v>
      </c>
      <c r="C1187" s="22">
        <v>1</v>
      </c>
      <c r="D1187" s="14">
        <v>45134</v>
      </c>
      <c r="E1187" s="15">
        <v>0.66666666666666663</v>
      </c>
      <c r="F1187" s="19" t="s">
        <v>3996</v>
      </c>
      <c r="G1187" s="15">
        <v>0.70833333333333337</v>
      </c>
      <c r="H1187" s="13" t="s">
        <v>583</v>
      </c>
      <c r="I1187" s="16" t="s">
        <v>3434</v>
      </c>
      <c r="J1187" s="16" t="s">
        <v>3730</v>
      </c>
      <c r="K1187" s="16" t="s">
        <v>13</v>
      </c>
      <c r="L1187" s="16" t="s">
        <v>3731</v>
      </c>
      <c r="M1187" s="16" t="s">
        <v>790</v>
      </c>
      <c r="N1187" s="13" t="s">
        <v>791</v>
      </c>
      <c r="O1187" s="13" t="str">
        <f>"08042910886"</f>
        <v>08042910886</v>
      </c>
    </row>
    <row r="1188" spans="1:15" ht="39" hidden="1" customHeight="1">
      <c r="A1188" s="21">
        <v>1187</v>
      </c>
      <c r="B1188" s="13" t="s">
        <v>3732</v>
      </c>
      <c r="C1188" s="22">
        <v>1</v>
      </c>
      <c r="D1188" s="14">
        <v>45134</v>
      </c>
      <c r="E1188" s="15">
        <v>0.72916666666666663</v>
      </c>
      <c r="F1188" s="19" t="s">
        <v>3996</v>
      </c>
      <c r="G1188" s="15">
        <v>0.77083333333333337</v>
      </c>
      <c r="H1188" s="13" t="s">
        <v>133</v>
      </c>
      <c r="I1188" s="16" t="s">
        <v>3380</v>
      </c>
      <c r="J1188" s="16" t="s">
        <v>611</v>
      </c>
      <c r="K1188" s="16" t="s">
        <v>9</v>
      </c>
      <c r="L1188" s="16" t="s">
        <v>181</v>
      </c>
      <c r="M1188" s="16" t="s">
        <v>612</v>
      </c>
      <c r="N1188" s="13" t="s">
        <v>136</v>
      </c>
      <c r="O1188" s="13" t="str">
        <f>"0836832881"</f>
        <v>0836832881</v>
      </c>
    </row>
    <row r="1189" spans="1:15" ht="39" hidden="1" customHeight="1">
      <c r="A1189" s="21">
        <v>1188</v>
      </c>
      <c r="B1189" s="13" t="s">
        <v>3733</v>
      </c>
      <c r="C1189" s="22">
        <v>1</v>
      </c>
      <c r="D1189" s="14">
        <v>45135</v>
      </c>
      <c r="E1189" s="15">
        <v>0.70833333333333337</v>
      </c>
      <c r="F1189" s="19" t="s">
        <v>3996</v>
      </c>
      <c r="G1189" s="15">
        <v>0.75</v>
      </c>
      <c r="H1189" s="13" t="s">
        <v>115</v>
      </c>
      <c r="I1189" s="16" t="s">
        <v>3463</v>
      </c>
      <c r="J1189" s="16" t="s">
        <v>2480</v>
      </c>
      <c r="K1189" s="16" t="s">
        <v>13</v>
      </c>
      <c r="L1189" s="16" t="s">
        <v>741</v>
      </c>
      <c r="M1189" s="16" t="s">
        <v>3610</v>
      </c>
      <c r="N1189" s="13" t="s">
        <v>1143</v>
      </c>
      <c r="O1189" s="13" t="str">
        <f>"0661312923"</f>
        <v>0661312923</v>
      </c>
    </row>
    <row r="1190" spans="1:15" ht="39" hidden="1" customHeight="1">
      <c r="A1190" s="21">
        <v>1189</v>
      </c>
      <c r="B1190" s="13" t="s">
        <v>3734</v>
      </c>
      <c r="C1190" s="22">
        <v>1</v>
      </c>
      <c r="D1190" s="14">
        <v>45135</v>
      </c>
      <c r="E1190" s="15">
        <v>0.75</v>
      </c>
      <c r="F1190" s="19" t="s">
        <v>3996</v>
      </c>
      <c r="G1190" s="15">
        <v>0.79166666666666663</v>
      </c>
      <c r="H1190" s="13" t="s">
        <v>25</v>
      </c>
      <c r="I1190" s="16" t="s">
        <v>3294</v>
      </c>
      <c r="J1190" s="16" t="s">
        <v>2312</v>
      </c>
      <c r="K1190" s="16" t="s">
        <v>6</v>
      </c>
      <c r="L1190" s="16" t="s">
        <v>1274</v>
      </c>
      <c r="M1190" s="16" t="s">
        <v>2313</v>
      </c>
      <c r="N1190" s="13" t="s">
        <v>2314</v>
      </c>
      <c r="O1190" s="13" t="str">
        <f>"0470922211"</f>
        <v>0470922211</v>
      </c>
    </row>
    <row r="1191" spans="1:15" ht="39" hidden="1" customHeight="1">
      <c r="A1191" s="21">
        <v>1190</v>
      </c>
      <c r="B1191" s="13" t="s">
        <v>3738</v>
      </c>
      <c r="C1191" s="22">
        <v>1</v>
      </c>
      <c r="D1191" s="14">
        <v>45135</v>
      </c>
      <c r="E1191" s="15">
        <v>0.72916666666666663</v>
      </c>
      <c r="F1191" s="19" t="s">
        <v>3996</v>
      </c>
      <c r="G1191" s="15">
        <v>0.77083333333333337</v>
      </c>
      <c r="H1191" s="13" t="s">
        <v>29</v>
      </c>
      <c r="I1191" s="16" t="s">
        <v>3739</v>
      </c>
      <c r="J1191" s="16" t="s">
        <v>3740</v>
      </c>
      <c r="K1191" s="16" t="s">
        <v>13</v>
      </c>
      <c r="L1191" s="16" t="s">
        <v>3741</v>
      </c>
      <c r="M1191" s="16" t="s">
        <v>3742</v>
      </c>
      <c r="N1191" s="13" t="s">
        <v>3743</v>
      </c>
      <c r="O1191" s="13" t="str">
        <f>"0587322111"</f>
        <v>0587322111</v>
      </c>
    </row>
    <row r="1192" spans="1:15" ht="39" hidden="1" customHeight="1">
      <c r="A1192" s="21">
        <v>1191</v>
      </c>
      <c r="B1192" s="13" t="s">
        <v>3735</v>
      </c>
      <c r="C1192" s="22">
        <v>1</v>
      </c>
      <c r="D1192" s="14">
        <v>45135</v>
      </c>
      <c r="E1192" s="15">
        <v>0.75</v>
      </c>
      <c r="F1192" s="19" t="s">
        <v>3996</v>
      </c>
      <c r="G1192" s="15">
        <v>0.80208333333333337</v>
      </c>
      <c r="H1192" s="13" t="s">
        <v>133</v>
      </c>
      <c r="I1192" s="16" t="s">
        <v>3376</v>
      </c>
      <c r="J1192" s="16" t="s">
        <v>1030</v>
      </c>
      <c r="K1192" s="16" t="s">
        <v>6</v>
      </c>
      <c r="L1192" s="16" t="s">
        <v>3736</v>
      </c>
      <c r="M1192" s="16" t="s">
        <v>3737</v>
      </c>
      <c r="N1192" s="13" t="s">
        <v>1033</v>
      </c>
      <c r="O1192" s="13" t="str">
        <f>"0836222129"</f>
        <v>0836222129</v>
      </c>
    </row>
    <row r="1193" spans="1:15" ht="39" hidden="1" customHeight="1">
      <c r="A1193" s="21">
        <v>1192</v>
      </c>
      <c r="B1193" s="13" t="s">
        <v>3744</v>
      </c>
      <c r="C1193" s="22">
        <v>1</v>
      </c>
      <c r="D1193" s="14">
        <v>45135</v>
      </c>
      <c r="E1193" s="15">
        <v>0.75</v>
      </c>
      <c r="F1193" s="19" t="s">
        <v>3996</v>
      </c>
      <c r="G1193" s="15">
        <v>0.83333333333333337</v>
      </c>
      <c r="H1193" s="13" t="s">
        <v>110</v>
      </c>
      <c r="I1193" s="16" t="s">
        <v>3472</v>
      </c>
      <c r="J1193" s="16" t="s">
        <v>3745</v>
      </c>
      <c r="K1193" s="16" t="s">
        <v>9</v>
      </c>
      <c r="L1193" s="16" t="s">
        <v>3746</v>
      </c>
      <c r="M1193" s="16" t="s">
        <v>1649</v>
      </c>
      <c r="N1193" s="13" t="s">
        <v>1650</v>
      </c>
      <c r="O1193" s="13" t="str">
        <f>"0544273151"</f>
        <v>0544273151</v>
      </c>
    </row>
    <row r="1194" spans="1:15" ht="39" hidden="1" customHeight="1">
      <c r="A1194" s="21">
        <v>1193</v>
      </c>
      <c r="B1194" s="13" t="s">
        <v>3747</v>
      </c>
      <c r="C1194" s="22">
        <v>1</v>
      </c>
      <c r="D1194" s="14">
        <v>45137</v>
      </c>
      <c r="E1194" s="15">
        <v>0.54861111111111105</v>
      </c>
      <c r="F1194" s="19" t="s">
        <v>3996</v>
      </c>
      <c r="G1194" s="15">
        <v>0.59027777777777779</v>
      </c>
      <c r="H1194" s="13" t="s">
        <v>1021</v>
      </c>
      <c r="I1194" s="16" t="s">
        <v>3461</v>
      </c>
      <c r="J1194" s="16" t="s">
        <v>3748</v>
      </c>
      <c r="K1194" s="16" t="s">
        <v>1226</v>
      </c>
      <c r="L1194" s="16" t="s">
        <v>3749</v>
      </c>
      <c r="M1194" s="16" t="s">
        <v>2728</v>
      </c>
      <c r="N1194" s="13" t="s">
        <v>2729</v>
      </c>
      <c r="O1194" s="13" t="str">
        <f>"0877621000"</f>
        <v>0877621000</v>
      </c>
    </row>
    <row r="1195" spans="1:15" ht="39" hidden="1" customHeight="1">
      <c r="A1195" s="21">
        <v>1194</v>
      </c>
      <c r="B1195" s="13" t="s">
        <v>3750</v>
      </c>
      <c r="C1195" s="22">
        <v>1</v>
      </c>
      <c r="D1195" s="14">
        <v>45137</v>
      </c>
      <c r="E1195" s="15">
        <v>0.5</v>
      </c>
      <c r="F1195" s="19" t="s">
        <v>3996</v>
      </c>
      <c r="G1195" s="15">
        <v>0.54166666666666663</v>
      </c>
      <c r="H1195" s="13" t="s">
        <v>67</v>
      </c>
      <c r="I1195" s="16" t="s">
        <v>3409</v>
      </c>
      <c r="J1195" s="16" t="s">
        <v>3437</v>
      </c>
      <c r="K1195" s="16" t="s">
        <v>429</v>
      </c>
      <c r="L1195" s="16" t="s">
        <v>3751</v>
      </c>
      <c r="M1195" s="16" t="s">
        <v>265</v>
      </c>
      <c r="N1195" s="13" t="s">
        <v>2234</v>
      </c>
      <c r="O1195" s="13" t="str">
        <f>"0334160181"</f>
        <v>0334160181</v>
      </c>
    </row>
    <row r="1196" spans="1:15" ht="39" hidden="1" customHeight="1">
      <c r="A1196" s="21">
        <v>1195</v>
      </c>
      <c r="B1196" s="13" t="s">
        <v>3752</v>
      </c>
      <c r="C1196" s="22">
        <v>1</v>
      </c>
      <c r="D1196" s="14">
        <v>45138</v>
      </c>
      <c r="E1196" s="15">
        <v>0.75</v>
      </c>
      <c r="F1196" s="19" t="s">
        <v>3996</v>
      </c>
      <c r="G1196" s="15">
        <v>0.79166666666666663</v>
      </c>
      <c r="H1196" s="13" t="s">
        <v>38</v>
      </c>
      <c r="I1196" s="16" t="s">
        <v>3300</v>
      </c>
      <c r="J1196" s="16" t="s">
        <v>3753</v>
      </c>
      <c r="K1196" s="16" t="s">
        <v>6</v>
      </c>
      <c r="L1196" s="16" t="s">
        <v>619</v>
      </c>
      <c r="M1196" s="16" t="s">
        <v>3754</v>
      </c>
      <c r="N1196" s="13" t="s">
        <v>3755</v>
      </c>
      <c r="O1196" s="13" t="str">
        <f>"0783024321"</f>
        <v>0783024321</v>
      </c>
    </row>
    <row r="1197" spans="1:15" ht="39" hidden="1" customHeight="1">
      <c r="A1197" s="21">
        <v>1196</v>
      </c>
      <c r="B1197" s="13" t="s">
        <v>3756</v>
      </c>
      <c r="C1197" s="22">
        <v>1</v>
      </c>
      <c r="D1197" s="14">
        <v>45138</v>
      </c>
      <c r="E1197" s="15">
        <v>0.75</v>
      </c>
      <c r="F1197" s="19" t="s">
        <v>3996</v>
      </c>
      <c r="G1197" s="15">
        <v>0.79166666666666663</v>
      </c>
      <c r="H1197" s="13" t="s">
        <v>110</v>
      </c>
      <c r="I1197" s="16" t="s">
        <v>3287</v>
      </c>
      <c r="J1197" s="16" t="s">
        <v>2335</v>
      </c>
      <c r="K1197" s="16" t="s">
        <v>9</v>
      </c>
      <c r="L1197" s="16" t="s">
        <v>3757</v>
      </c>
      <c r="M1197" s="16" t="s">
        <v>3758</v>
      </c>
      <c r="N1197" s="13" t="s">
        <v>3759</v>
      </c>
      <c r="O1197" s="13" t="str">
        <f>"0543361111"</f>
        <v>0543361111</v>
      </c>
    </row>
    <row r="1198" spans="1:15" ht="39" hidden="1" customHeight="1">
      <c r="A1198" s="21">
        <v>1197</v>
      </c>
      <c r="B1198" s="13" t="s">
        <v>3760</v>
      </c>
      <c r="C1198" s="22">
        <v>1</v>
      </c>
      <c r="D1198" s="14">
        <v>45138</v>
      </c>
      <c r="E1198" s="15">
        <v>0.71875</v>
      </c>
      <c r="F1198" s="19" t="s">
        <v>3996</v>
      </c>
      <c r="G1198" s="15">
        <v>0.76041666666666663</v>
      </c>
      <c r="H1198" s="13" t="s">
        <v>29</v>
      </c>
      <c r="I1198" s="16" t="s">
        <v>3761</v>
      </c>
      <c r="J1198" s="16" t="s">
        <v>3762</v>
      </c>
      <c r="K1198" s="16" t="s">
        <v>9</v>
      </c>
      <c r="L1198" s="16" t="s">
        <v>3763</v>
      </c>
      <c r="M1198" s="16" t="s">
        <v>2947</v>
      </c>
      <c r="N1198" s="13" t="s">
        <v>1516</v>
      </c>
      <c r="O1198" s="13" t="str">
        <f>"0566752111"</f>
        <v>0566752111</v>
      </c>
    </row>
    <row r="1199" spans="1:15" ht="39" hidden="1" customHeight="1">
      <c r="A1199" s="21">
        <v>1198</v>
      </c>
      <c r="B1199" s="13" t="s">
        <v>3764</v>
      </c>
      <c r="C1199" s="22">
        <v>1</v>
      </c>
      <c r="D1199" s="14">
        <v>45139</v>
      </c>
      <c r="E1199" s="15">
        <v>0.72916666666666663</v>
      </c>
      <c r="F1199" s="19" t="s">
        <v>3996</v>
      </c>
      <c r="G1199" s="15">
        <v>0.77083333333333337</v>
      </c>
      <c r="H1199" s="13" t="s">
        <v>80</v>
      </c>
      <c r="I1199" s="16" t="s">
        <v>3285</v>
      </c>
      <c r="J1199" s="16" t="s">
        <v>150</v>
      </c>
      <c r="K1199" s="16" t="s">
        <v>13</v>
      </c>
      <c r="L1199" s="16" t="s">
        <v>151</v>
      </c>
      <c r="M1199" s="16" t="s">
        <v>3722</v>
      </c>
      <c r="N1199" s="13" t="s">
        <v>153</v>
      </c>
      <c r="O1199" s="13" t="str">
        <f>"0596655011"</f>
        <v>0596655011</v>
      </c>
    </row>
    <row r="1200" spans="1:15" ht="39" hidden="1" customHeight="1">
      <c r="A1200" s="21">
        <v>1199</v>
      </c>
      <c r="B1200" s="13" t="s">
        <v>3765</v>
      </c>
      <c r="C1200" s="22">
        <v>1</v>
      </c>
      <c r="D1200" s="14">
        <v>45139</v>
      </c>
      <c r="E1200" s="15">
        <v>0.66666666666666663</v>
      </c>
      <c r="F1200" s="19" t="s">
        <v>3996</v>
      </c>
      <c r="G1200" s="15">
        <v>0.70833333333333337</v>
      </c>
      <c r="H1200" s="13" t="s">
        <v>34</v>
      </c>
      <c r="I1200" s="16" t="s">
        <v>3288</v>
      </c>
      <c r="J1200" s="16" t="s">
        <v>211</v>
      </c>
      <c r="K1200" s="16" t="s">
        <v>13</v>
      </c>
      <c r="L1200" s="16" t="s">
        <v>212</v>
      </c>
      <c r="M1200" s="16" t="s">
        <v>213</v>
      </c>
      <c r="N1200" s="13" t="s">
        <v>214</v>
      </c>
      <c r="O1200" s="13" t="str">
        <f>"0448443471"</f>
        <v>0448443471</v>
      </c>
    </row>
    <row r="1201" spans="1:15" ht="39" hidden="1" customHeight="1">
      <c r="A1201" s="21">
        <v>1200</v>
      </c>
      <c r="B1201" s="13" t="s">
        <v>3766</v>
      </c>
      <c r="C1201" s="22">
        <v>1</v>
      </c>
      <c r="D1201" s="14">
        <v>45140</v>
      </c>
      <c r="E1201" s="15">
        <v>0.66666666666666663</v>
      </c>
      <c r="F1201" s="19" t="s">
        <v>3996</v>
      </c>
      <c r="G1201" s="15">
        <v>0.70833333333333337</v>
      </c>
      <c r="H1201" s="13" t="s">
        <v>25</v>
      </c>
      <c r="I1201" s="16" t="s">
        <v>3382</v>
      </c>
      <c r="J1201" s="16" t="s">
        <v>2913</v>
      </c>
      <c r="K1201" s="16" t="s">
        <v>429</v>
      </c>
      <c r="L1201" s="16" t="s">
        <v>3767</v>
      </c>
      <c r="M1201" s="16" t="s">
        <v>2653</v>
      </c>
      <c r="N1201" s="13" t="s">
        <v>2654</v>
      </c>
      <c r="O1201" s="13" t="str">
        <f>"0432515311"</f>
        <v>0432515311</v>
      </c>
    </row>
    <row r="1202" spans="1:15" ht="39" hidden="1" customHeight="1">
      <c r="A1202" s="21">
        <v>1201</v>
      </c>
      <c r="B1202" s="13" t="s">
        <v>3768</v>
      </c>
      <c r="C1202" s="22">
        <v>1</v>
      </c>
      <c r="D1202" s="14">
        <v>45142</v>
      </c>
      <c r="E1202" s="15">
        <v>0.72916666666666663</v>
      </c>
      <c r="F1202" s="19" t="s">
        <v>3996</v>
      </c>
      <c r="G1202" s="15">
        <v>0.77083333333333337</v>
      </c>
      <c r="H1202" s="13" t="s">
        <v>29</v>
      </c>
      <c r="I1202" s="16" t="s">
        <v>3404</v>
      </c>
      <c r="J1202" s="16" t="s">
        <v>3769</v>
      </c>
      <c r="K1202" s="16" t="s">
        <v>6</v>
      </c>
      <c r="L1202" s="16" t="s">
        <v>3770</v>
      </c>
      <c r="M1202" s="16" t="s">
        <v>3052</v>
      </c>
      <c r="N1202" s="13" t="s">
        <v>932</v>
      </c>
      <c r="O1202" s="13" t="str">
        <f>"0524815111"</f>
        <v>0524815111</v>
      </c>
    </row>
    <row r="1203" spans="1:15" ht="39" hidden="1" customHeight="1">
      <c r="A1203" s="21">
        <v>1202</v>
      </c>
      <c r="B1203" s="13" t="s">
        <v>3771</v>
      </c>
      <c r="C1203" s="22">
        <v>1</v>
      </c>
      <c r="D1203" s="14">
        <v>45145</v>
      </c>
      <c r="E1203" s="15">
        <v>0.75</v>
      </c>
      <c r="F1203" s="19" t="s">
        <v>3996</v>
      </c>
      <c r="G1203" s="15">
        <v>0.83333333333333337</v>
      </c>
      <c r="H1203" s="13" t="s">
        <v>95</v>
      </c>
      <c r="I1203" s="16" t="s">
        <v>3361</v>
      </c>
      <c r="J1203" s="16" t="s">
        <v>2738</v>
      </c>
      <c r="K1203" s="16" t="s">
        <v>6</v>
      </c>
      <c r="L1203" s="16" t="s">
        <v>2493</v>
      </c>
      <c r="M1203" s="16" t="s">
        <v>2494</v>
      </c>
      <c r="N1203" s="13" t="s">
        <v>538</v>
      </c>
      <c r="O1203" s="13" t="str">
        <f>"0752515337"</f>
        <v>0752515337</v>
      </c>
    </row>
    <row r="1204" spans="1:15" ht="39" hidden="1" customHeight="1">
      <c r="A1204" s="21">
        <v>1203</v>
      </c>
      <c r="B1204" s="13" t="s">
        <v>3772</v>
      </c>
      <c r="C1204" s="22">
        <v>1</v>
      </c>
      <c r="D1204" s="14">
        <v>45148</v>
      </c>
      <c r="E1204" s="15">
        <v>0.58333333333333337</v>
      </c>
      <c r="F1204" s="19" t="s">
        <v>3996</v>
      </c>
      <c r="G1204" s="15">
        <v>0.66666666666666663</v>
      </c>
      <c r="H1204" s="13" t="s">
        <v>95</v>
      </c>
      <c r="I1204" s="16" t="s">
        <v>3361</v>
      </c>
      <c r="J1204" s="16" t="s">
        <v>2738</v>
      </c>
      <c r="K1204" s="16" t="s">
        <v>6</v>
      </c>
      <c r="L1204" s="16" t="s">
        <v>3728</v>
      </c>
      <c r="M1204" s="16" t="s">
        <v>2494</v>
      </c>
      <c r="N1204" s="13" t="s">
        <v>538</v>
      </c>
      <c r="O1204" s="13" t="str">
        <f>"0752515337"</f>
        <v>0752515337</v>
      </c>
    </row>
    <row r="1205" spans="1:15" ht="39" hidden="1" customHeight="1">
      <c r="A1205" s="21">
        <v>1204</v>
      </c>
      <c r="B1205" s="13" t="s">
        <v>3773</v>
      </c>
      <c r="C1205" s="22">
        <v>1</v>
      </c>
      <c r="D1205" s="14">
        <v>45154</v>
      </c>
      <c r="E1205" s="15">
        <v>0.72916666666666663</v>
      </c>
      <c r="F1205" s="19" t="s">
        <v>3996</v>
      </c>
      <c r="G1205" s="15">
        <v>0.77083333333333337</v>
      </c>
      <c r="H1205" s="13" t="s">
        <v>29</v>
      </c>
      <c r="I1205" s="16" t="s">
        <v>3404</v>
      </c>
      <c r="J1205" s="16" t="s">
        <v>2998</v>
      </c>
      <c r="K1205" s="16" t="s">
        <v>9</v>
      </c>
      <c r="L1205" s="16" t="s">
        <v>3774</v>
      </c>
      <c r="M1205" s="16" t="s">
        <v>3052</v>
      </c>
      <c r="N1205" s="13" t="s">
        <v>932</v>
      </c>
      <c r="O1205" s="13" t="str">
        <f>"0524815111"</f>
        <v>0524815111</v>
      </c>
    </row>
    <row r="1206" spans="1:15" ht="39" hidden="1" customHeight="1">
      <c r="A1206" s="21">
        <v>1205</v>
      </c>
      <c r="B1206" s="13" t="s">
        <v>3994</v>
      </c>
      <c r="C1206" s="22">
        <v>1</v>
      </c>
      <c r="D1206" s="14">
        <v>45154</v>
      </c>
      <c r="E1206" s="15">
        <v>0.72916666666666663</v>
      </c>
      <c r="F1206" s="19" t="s">
        <v>3996</v>
      </c>
      <c r="G1206" s="15">
        <v>0.77083333333333337</v>
      </c>
      <c r="H1206" s="13" t="s">
        <v>29</v>
      </c>
      <c r="I1206" s="16" t="s">
        <v>3402</v>
      </c>
      <c r="J1206" s="16" t="s">
        <v>511</v>
      </c>
      <c r="K1206" s="16" t="s">
        <v>9</v>
      </c>
      <c r="L1206" s="16" t="s">
        <v>516</v>
      </c>
      <c r="M1206" s="16" t="s">
        <v>517</v>
      </c>
      <c r="N1206" s="13" t="s">
        <v>518</v>
      </c>
      <c r="O1206" s="13" t="str">
        <f>"0532336293"</f>
        <v>0532336293</v>
      </c>
    </row>
    <row r="1207" spans="1:15" ht="39" hidden="1" customHeight="1">
      <c r="A1207" s="21">
        <v>1206</v>
      </c>
      <c r="B1207" s="13" t="s">
        <v>3775</v>
      </c>
      <c r="C1207" s="22">
        <v>1</v>
      </c>
      <c r="D1207" s="14">
        <v>45155</v>
      </c>
      <c r="E1207" s="15">
        <v>0.70833333333333337</v>
      </c>
      <c r="F1207" s="19" t="s">
        <v>3996</v>
      </c>
      <c r="G1207" s="15">
        <v>0.75</v>
      </c>
      <c r="H1207" s="13" t="s">
        <v>115</v>
      </c>
      <c r="I1207" s="16" t="s">
        <v>3389</v>
      </c>
      <c r="J1207" s="16" t="s">
        <v>411</v>
      </c>
      <c r="K1207" s="16" t="s">
        <v>9</v>
      </c>
      <c r="L1207" s="16" t="s">
        <v>181</v>
      </c>
      <c r="M1207" s="16" t="s">
        <v>3776</v>
      </c>
      <c r="N1207" s="13" t="s">
        <v>413</v>
      </c>
      <c r="O1207" s="13" t="str">
        <f>"0666921201"</f>
        <v>0666921201</v>
      </c>
    </row>
    <row r="1208" spans="1:15" ht="39" hidden="1" customHeight="1">
      <c r="A1208" s="21">
        <v>1207</v>
      </c>
      <c r="B1208" s="13" t="s">
        <v>3777</v>
      </c>
      <c r="C1208" s="22">
        <v>1</v>
      </c>
      <c r="D1208" s="14">
        <v>45155</v>
      </c>
      <c r="E1208" s="15">
        <v>0.72916666666666663</v>
      </c>
      <c r="F1208" s="19" t="s">
        <v>3996</v>
      </c>
      <c r="G1208" s="15">
        <v>0.77083333333333337</v>
      </c>
      <c r="H1208" s="13" t="s">
        <v>29</v>
      </c>
      <c r="I1208" s="16" t="s">
        <v>3402</v>
      </c>
      <c r="J1208" s="16" t="s">
        <v>511</v>
      </c>
      <c r="K1208" s="16" t="s">
        <v>13</v>
      </c>
      <c r="L1208" s="16" t="s">
        <v>2404</v>
      </c>
      <c r="M1208" s="16" t="s">
        <v>1072</v>
      </c>
      <c r="N1208" s="13" t="s">
        <v>886</v>
      </c>
      <c r="O1208" s="13" t="str">
        <f>"0532336111"</f>
        <v>0532336111</v>
      </c>
    </row>
    <row r="1209" spans="1:15" ht="39" hidden="1" customHeight="1">
      <c r="A1209" s="21">
        <v>1208</v>
      </c>
      <c r="B1209" s="13" t="s">
        <v>3778</v>
      </c>
      <c r="C1209" s="22">
        <v>1</v>
      </c>
      <c r="D1209" s="14">
        <v>45157</v>
      </c>
      <c r="E1209" s="15">
        <v>0.55208333333333337</v>
      </c>
      <c r="F1209" s="19" t="s">
        <v>3996</v>
      </c>
      <c r="G1209" s="15">
        <v>0.59375</v>
      </c>
      <c r="H1209" s="13" t="s">
        <v>10</v>
      </c>
      <c r="I1209" s="16" t="s">
        <v>3478</v>
      </c>
      <c r="J1209" s="16" t="s">
        <v>3779</v>
      </c>
      <c r="K1209" s="16" t="s">
        <v>6</v>
      </c>
      <c r="L1209" s="16" t="s">
        <v>333</v>
      </c>
      <c r="M1209" s="16" t="s">
        <v>1247</v>
      </c>
      <c r="N1209" s="13" t="s">
        <v>769</v>
      </c>
      <c r="O1209" s="13" t="str">
        <f>"0775482912"</f>
        <v>0775482912</v>
      </c>
    </row>
    <row r="1210" spans="1:15" ht="39" hidden="1" customHeight="1">
      <c r="A1210" s="21">
        <v>1209</v>
      </c>
      <c r="B1210" s="13" t="s">
        <v>3780</v>
      </c>
      <c r="C1210" s="22">
        <v>1</v>
      </c>
      <c r="D1210" s="14">
        <v>45157</v>
      </c>
      <c r="E1210" s="15">
        <v>0.60416666666666663</v>
      </c>
      <c r="F1210" s="19" t="s">
        <v>3996</v>
      </c>
      <c r="G1210" s="15">
        <v>0.64583333333333337</v>
      </c>
      <c r="H1210" s="13" t="s">
        <v>10</v>
      </c>
      <c r="I1210" s="16" t="s">
        <v>3478</v>
      </c>
      <c r="J1210" s="16" t="s">
        <v>3779</v>
      </c>
      <c r="K1210" s="16" t="s">
        <v>9</v>
      </c>
      <c r="L1210" s="16" t="s">
        <v>333</v>
      </c>
      <c r="M1210" s="16" t="s">
        <v>1247</v>
      </c>
      <c r="N1210" s="13" t="s">
        <v>769</v>
      </c>
      <c r="O1210" s="13" t="str">
        <f>"0775482912"</f>
        <v>0775482912</v>
      </c>
    </row>
    <row r="1211" spans="1:15" ht="39" hidden="1" customHeight="1">
      <c r="A1211" s="21">
        <v>1210</v>
      </c>
      <c r="B1211" s="13" t="s">
        <v>3781</v>
      </c>
      <c r="C1211" s="22">
        <v>1</v>
      </c>
      <c r="D1211" s="14">
        <v>45157</v>
      </c>
      <c r="E1211" s="15">
        <v>0.65625</v>
      </c>
      <c r="F1211" s="19" t="s">
        <v>3996</v>
      </c>
      <c r="G1211" s="15">
        <v>0.69791666666666663</v>
      </c>
      <c r="H1211" s="13" t="s">
        <v>10</v>
      </c>
      <c r="I1211" s="16" t="s">
        <v>3478</v>
      </c>
      <c r="J1211" s="16" t="s">
        <v>1246</v>
      </c>
      <c r="K1211" s="16" t="s">
        <v>13</v>
      </c>
      <c r="L1211" s="16" t="s">
        <v>333</v>
      </c>
      <c r="M1211" s="16" t="s">
        <v>1247</v>
      </c>
      <c r="N1211" s="13" t="s">
        <v>769</v>
      </c>
      <c r="O1211" s="13" t="str">
        <f>"0775482912"</f>
        <v>0775482912</v>
      </c>
    </row>
    <row r="1212" spans="1:15" ht="39" hidden="1" customHeight="1">
      <c r="A1212" s="21">
        <v>1211</v>
      </c>
      <c r="B1212" s="13" t="s">
        <v>3782</v>
      </c>
      <c r="C1212" s="22">
        <v>1</v>
      </c>
      <c r="D1212" s="14">
        <v>45159</v>
      </c>
      <c r="E1212" s="15">
        <v>0.625</v>
      </c>
      <c r="F1212" s="19" t="s">
        <v>3996</v>
      </c>
      <c r="G1212" s="15">
        <v>0.6875</v>
      </c>
      <c r="H1212" s="13" t="s">
        <v>115</v>
      </c>
      <c r="I1212" s="16" t="s">
        <v>3401</v>
      </c>
      <c r="J1212" s="16" t="s">
        <v>3783</v>
      </c>
      <c r="K1212" s="16" t="s">
        <v>6</v>
      </c>
      <c r="L1212" s="16" t="s">
        <v>1097</v>
      </c>
      <c r="M1212" s="16" t="s">
        <v>3784</v>
      </c>
      <c r="N1212" s="13" t="s">
        <v>396</v>
      </c>
      <c r="O1212" s="13" t="str">
        <f>"0668651211"</f>
        <v>0668651211</v>
      </c>
    </row>
    <row r="1213" spans="1:15" ht="39" hidden="1" customHeight="1">
      <c r="A1213" s="21">
        <v>1212</v>
      </c>
      <c r="B1213" s="13" t="s">
        <v>3785</v>
      </c>
      <c r="C1213" s="22">
        <v>1</v>
      </c>
      <c r="D1213" s="14">
        <v>45159</v>
      </c>
      <c r="E1213" s="15">
        <v>0.72916666666666663</v>
      </c>
      <c r="F1213" s="19" t="s">
        <v>3996</v>
      </c>
      <c r="G1213" s="15">
        <v>0.79166666666666663</v>
      </c>
      <c r="H1213" s="13" t="s">
        <v>484</v>
      </c>
      <c r="I1213" s="16" t="s">
        <v>3786</v>
      </c>
      <c r="J1213" s="16" t="s">
        <v>3787</v>
      </c>
      <c r="K1213" s="16" t="s">
        <v>6</v>
      </c>
      <c r="L1213" s="16" t="s">
        <v>3788</v>
      </c>
      <c r="M1213" s="16" t="s">
        <v>3789</v>
      </c>
      <c r="N1213" s="13" t="s">
        <v>3790</v>
      </c>
      <c r="O1213" s="13" t="str">
        <f>"0929231551"</f>
        <v>0929231551</v>
      </c>
    </row>
    <row r="1214" spans="1:15" ht="39" customHeight="1">
      <c r="A1214" s="21">
        <v>1213</v>
      </c>
      <c r="B1214" s="13" t="s">
        <v>3993</v>
      </c>
      <c r="C1214" s="22">
        <v>1</v>
      </c>
      <c r="D1214" s="14">
        <v>45160</v>
      </c>
      <c r="E1214" s="15">
        <v>0.66666666666666663</v>
      </c>
      <c r="F1214" s="19" t="s">
        <v>3996</v>
      </c>
      <c r="G1214" s="15">
        <v>0.70833333333333337</v>
      </c>
      <c r="H1214" s="13" t="s">
        <v>95</v>
      </c>
      <c r="I1214" s="16" t="s">
        <v>3331</v>
      </c>
      <c r="J1214" s="16" t="s">
        <v>2628</v>
      </c>
      <c r="K1214" s="16" t="s">
        <v>13</v>
      </c>
      <c r="L1214" s="16" t="s">
        <v>13</v>
      </c>
      <c r="M1214" s="16" t="s">
        <v>2629</v>
      </c>
      <c r="N1214" s="13" t="s">
        <v>1544</v>
      </c>
      <c r="O1214" s="13" t="str">
        <f>"0752315171"</f>
        <v>0752315171</v>
      </c>
    </row>
    <row r="1215" spans="1:15" ht="39" customHeight="1">
      <c r="A1215" s="21">
        <v>1214</v>
      </c>
      <c r="B1215" s="13" t="s">
        <v>3791</v>
      </c>
      <c r="C1215" s="22">
        <v>1</v>
      </c>
      <c r="D1215" s="14">
        <v>45161</v>
      </c>
      <c r="E1215" s="15">
        <v>0.71875</v>
      </c>
      <c r="F1215" s="19" t="s">
        <v>3996</v>
      </c>
      <c r="G1215" s="15">
        <v>0.76041666666666663</v>
      </c>
      <c r="H1215" s="13" t="s">
        <v>484</v>
      </c>
      <c r="I1215" s="16" t="s">
        <v>3378</v>
      </c>
      <c r="J1215" s="16" t="s">
        <v>2830</v>
      </c>
      <c r="K1215" s="16" t="s">
        <v>6</v>
      </c>
      <c r="L1215" s="16" t="s">
        <v>2153</v>
      </c>
      <c r="M1215" s="16" t="s">
        <v>1318</v>
      </c>
      <c r="N1215" s="13" t="s">
        <v>2640</v>
      </c>
      <c r="O1215" s="13" t="str">
        <f>"0948298904"</f>
        <v>0948298904</v>
      </c>
    </row>
    <row r="1216" spans="1:15" ht="39" customHeight="1">
      <c r="A1216" s="21">
        <v>1215</v>
      </c>
      <c r="B1216" s="13" t="s">
        <v>4255</v>
      </c>
      <c r="C1216" s="22">
        <v>1</v>
      </c>
      <c r="D1216" s="14">
        <v>45161</v>
      </c>
      <c r="E1216" s="15">
        <v>0.72916666666666663</v>
      </c>
      <c r="F1216" s="19" t="s">
        <v>3996</v>
      </c>
      <c r="G1216" s="15">
        <v>0.77083333333333337</v>
      </c>
      <c r="H1216" s="13" t="s">
        <v>368</v>
      </c>
      <c r="I1216" s="16" t="s">
        <v>3515</v>
      </c>
      <c r="J1216" s="16" t="s">
        <v>4015</v>
      </c>
      <c r="K1216" s="16" t="s">
        <v>9</v>
      </c>
      <c r="L1216" s="16" t="s">
        <v>181</v>
      </c>
      <c r="M1216" s="16" t="s">
        <v>1364</v>
      </c>
      <c r="N1216" s="13" t="s">
        <v>371</v>
      </c>
      <c r="O1216" s="13" t="str">
        <f>"0555224111"</f>
        <v>0555224111</v>
      </c>
    </row>
    <row r="1217" spans="1:15" ht="39" customHeight="1">
      <c r="A1217" s="21">
        <v>1216</v>
      </c>
      <c r="B1217" s="13" t="s">
        <v>3987</v>
      </c>
      <c r="C1217" s="22">
        <v>1</v>
      </c>
      <c r="D1217" s="14">
        <v>45167</v>
      </c>
      <c r="E1217" s="15">
        <v>0.71875</v>
      </c>
      <c r="F1217" s="19" t="s">
        <v>3996</v>
      </c>
      <c r="G1217" s="15">
        <v>0.76041666666666663</v>
      </c>
      <c r="H1217" s="13" t="s">
        <v>11</v>
      </c>
      <c r="I1217" s="16" t="s">
        <v>3988</v>
      </c>
      <c r="J1217" s="16" t="s">
        <v>3989</v>
      </c>
      <c r="K1217" s="16" t="s">
        <v>13</v>
      </c>
      <c r="L1217" s="16" t="s">
        <v>3990</v>
      </c>
      <c r="M1217" s="16" t="s">
        <v>3991</v>
      </c>
      <c r="N1217" s="13" t="s">
        <v>3992</v>
      </c>
      <c r="O1217" s="13" t="str">
        <f>"0282872417"</f>
        <v>0282872417</v>
      </c>
    </row>
    <row r="1218" spans="1:15" ht="39" customHeight="1">
      <c r="A1218" s="21">
        <v>1217</v>
      </c>
      <c r="B1218" s="13" t="s">
        <v>3547</v>
      </c>
      <c r="C1218" s="22">
        <v>1</v>
      </c>
      <c r="D1218" s="14">
        <v>45168</v>
      </c>
      <c r="E1218" s="15">
        <v>0.72916666666666663</v>
      </c>
      <c r="F1218" s="19" t="s">
        <v>3996</v>
      </c>
      <c r="G1218" s="15">
        <v>0.79166666666666663</v>
      </c>
      <c r="H1218" s="13" t="s">
        <v>25</v>
      </c>
      <c r="I1218" s="16" t="s">
        <v>3294</v>
      </c>
      <c r="J1218" s="16" t="s">
        <v>2312</v>
      </c>
      <c r="K1218" s="16" t="s">
        <v>6</v>
      </c>
      <c r="L1218" s="16" t="s">
        <v>3548</v>
      </c>
      <c r="M1218" s="16" t="s">
        <v>2313</v>
      </c>
      <c r="N1218" s="13" t="s">
        <v>2314</v>
      </c>
      <c r="O1218" s="13" t="str">
        <f>"0470922211"</f>
        <v>0470922211</v>
      </c>
    </row>
    <row r="1219" spans="1:15" ht="39" customHeight="1">
      <c r="A1219" s="21">
        <v>1218</v>
      </c>
      <c r="B1219" s="13" t="s">
        <v>3792</v>
      </c>
      <c r="C1219" s="22">
        <v>1</v>
      </c>
      <c r="D1219" s="14">
        <v>45168</v>
      </c>
      <c r="E1219" s="15">
        <v>0.70833333333333337</v>
      </c>
      <c r="F1219" s="19" t="s">
        <v>3996</v>
      </c>
      <c r="G1219" s="15">
        <v>0.75</v>
      </c>
      <c r="H1219" s="13" t="s">
        <v>115</v>
      </c>
      <c r="I1219" s="16" t="s">
        <v>3463</v>
      </c>
      <c r="J1219" s="16" t="s">
        <v>2480</v>
      </c>
      <c r="K1219" s="16" t="s">
        <v>9</v>
      </c>
      <c r="L1219" s="16" t="s">
        <v>109</v>
      </c>
      <c r="M1219" s="16" t="s">
        <v>3610</v>
      </c>
      <c r="N1219" s="13" t="s">
        <v>1143</v>
      </c>
      <c r="O1219" s="13" t="str">
        <f>"0661312923"</f>
        <v>0661312923</v>
      </c>
    </row>
    <row r="1220" spans="1:15" ht="39" customHeight="1">
      <c r="A1220" s="21">
        <v>1219</v>
      </c>
      <c r="B1220" s="13" t="s">
        <v>3983</v>
      </c>
      <c r="C1220" s="22">
        <v>1</v>
      </c>
      <c r="D1220" s="14">
        <v>45168</v>
      </c>
      <c r="E1220" s="15">
        <v>0.71875</v>
      </c>
      <c r="F1220" s="19" t="s">
        <v>3996</v>
      </c>
      <c r="G1220" s="15">
        <v>0.76041666666666663</v>
      </c>
      <c r="H1220" s="13" t="s">
        <v>484</v>
      </c>
      <c r="I1220" s="16" t="s">
        <v>3378</v>
      </c>
      <c r="J1220" s="16" t="s">
        <v>1316</v>
      </c>
      <c r="K1220" s="16" t="s">
        <v>13</v>
      </c>
      <c r="L1220" s="16" t="s">
        <v>3874</v>
      </c>
      <c r="M1220" s="16" t="s">
        <v>1318</v>
      </c>
      <c r="N1220" s="13" t="s">
        <v>2640</v>
      </c>
      <c r="O1220" s="13" t="str">
        <f>"0948298904"</f>
        <v>0948298904</v>
      </c>
    </row>
    <row r="1221" spans="1:15" ht="39" customHeight="1">
      <c r="A1221" s="21">
        <v>1220</v>
      </c>
      <c r="B1221" s="13" t="s">
        <v>3984</v>
      </c>
      <c r="C1221" s="22">
        <v>1</v>
      </c>
      <c r="D1221" s="14">
        <v>45168</v>
      </c>
      <c r="E1221" s="15">
        <v>0.70833333333333337</v>
      </c>
      <c r="F1221" s="19" t="s">
        <v>3996</v>
      </c>
      <c r="G1221" s="15">
        <v>0.75</v>
      </c>
      <c r="H1221" s="13" t="s">
        <v>137</v>
      </c>
      <c r="I1221" s="16" t="s">
        <v>3417</v>
      </c>
      <c r="J1221" s="16" t="s">
        <v>1693</v>
      </c>
      <c r="K1221" s="16" t="s">
        <v>9</v>
      </c>
      <c r="L1221" s="16" t="s">
        <v>3985</v>
      </c>
      <c r="M1221" s="16" t="s">
        <v>3986</v>
      </c>
      <c r="N1221" s="13" t="s">
        <v>3555</v>
      </c>
      <c r="O1221" s="13" t="str">
        <f>"0864220210"</f>
        <v>0864220210</v>
      </c>
    </row>
    <row r="1222" spans="1:15" ht="39" customHeight="1">
      <c r="A1222" s="21">
        <v>1221</v>
      </c>
      <c r="B1222" s="13" t="s">
        <v>3972</v>
      </c>
      <c r="C1222" s="22">
        <v>1</v>
      </c>
      <c r="D1222" s="14">
        <v>45169</v>
      </c>
      <c r="E1222" s="15">
        <v>0.625</v>
      </c>
      <c r="F1222" s="19" t="s">
        <v>3996</v>
      </c>
      <c r="G1222" s="15">
        <v>0.66666666666666663</v>
      </c>
      <c r="H1222" s="13" t="s">
        <v>95</v>
      </c>
      <c r="I1222" s="16" t="s">
        <v>3397</v>
      </c>
      <c r="J1222" s="16" t="s">
        <v>3973</v>
      </c>
      <c r="K1222" s="16" t="s">
        <v>6</v>
      </c>
      <c r="L1222" s="16" t="s">
        <v>2134</v>
      </c>
      <c r="M1222" s="16" t="s">
        <v>3974</v>
      </c>
      <c r="N1222" s="13" t="s">
        <v>3975</v>
      </c>
      <c r="O1222" s="13" t="str">
        <f>"0753115311"</f>
        <v>0753115311</v>
      </c>
    </row>
    <row r="1223" spans="1:15" ht="39" customHeight="1">
      <c r="A1223" s="21">
        <v>1222</v>
      </c>
      <c r="B1223" s="13" t="s">
        <v>3976</v>
      </c>
      <c r="C1223" s="22">
        <v>1</v>
      </c>
      <c r="D1223" s="14">
        <v>45169</v>
      </c>
      <c r="E1223" s="15">
        <v>0.66666666666666663</v>
      </c>
      <c r="F1223" s="19" t="s">
        <v>3996</v>
      </c>
      <c r="G1223" s="15">
        <v>0.70833333333333337</v>
      </c>
      <c r="H1223" s="13" t="s">
        <v>29</v>
      </c>
      <c r="I1223" s="16" t="s">
        <v>3316</v>
      </c>
      <c r="J1223" s="16" t="s">
        <v>836</v>
      </c>
      <c r="K1223" s="16" t="s">
        <v>9</v>
      </c>
      <c r="L1223" s="16" t="s">
        <v>3977</v>
      </c>
      <c r="M1223" s="16" t="s">
        <v>31</v>
      </c>
      <c r="N1223" s="13" t="s">
        <v>32</v>
      </c>
      <c r="O1223" s="13" t="str">
        <f>"0526116261"</f>
        <v>0526116261</v>
      </c>
    </row>
    <row r="1224" spans="1:15" ht="39" customHeight="1">
      <c r="A1224" s="21">
        <v>1223</v>
      </c>
      <c r="B1224" s="13" t="s">
        <v>3978</v>
      </c>
      <c r="C1224" s="22">
        <v>1</v>
      </c>
      <c r="D1224" s="14">
        <v>45169</v>
      </c>
      <c r="E1224" s="15">
        <v>0.70833333333333337</v>
      </c>
      <c r="F1224" s="19" t="s">
        <v>3996</v>
      </c>
      <c r="G1224" s="15">
        <v>0.75</v>
      </c>
      <c r="H1224" s="13" t="s">
        <v>115</v>
      </c>
      <c r="I1224" s="16" t="s">
        <v>3979</v>
      </c>
      <c r="J1224" s="16" t="s">
        <v>3980</v>
      </c>
      <c r="K1224" s="16" t="s">
        <v>13</v>
      </c>
      <c r="L1224" s="16" t="s">
        <v>212</v>
      </c>
      <c r="M1224" s="16" t="s">
        <v>3981</v>
      </c>
      <c r="N1224" s="13" t="s">
        <v>3982</v>
      </c>
      <c r="O1224" s="13" t="str">
        <f>"0664431261"</f>
        <v>0664431261</v>
      </c>
    </row>
    <row r="1225" spans="1:15" ht="39" customHeight="1">
      <c r="A1225" s="21">
        <v>1224</v>
      </c>
      <c r="B1225" s="13" t="s">
        <v>3793</v>
      </c>
      <c r="C1225" s="22">
        <v>1</v>
      </c>
      <c r="D1225" s="14">
        <v>45171</v>
      </c>
      <c r="E1225" s="15">
        <v>0.41666666666666669</v>
      </c>
      <c r="F1225" s="19" t="s">
        <v>3996</v>
      </c>
      <c r="G1225" s="15">
        <v>0.47916666666666669</v>
      </c>
      <c r="H1225" s="13" t="s">
        <v>117</v>
      </c>
      <c r="I1225" s="16" t="s">
        <v>3466</v>
      </c>
      <c r="J1225" s="16" t="s">
        <v>2243</v>
      </c>
      <c r="K1225" s="16" t="s">
        <v>6</v>
      </c>
      <c r="L1225" s="16" t="s">
        <v>7</v>
      </c>
      <c r="M1225" s="16" t="s">
        <v>1235</v>
      </c>
      <c r="N1225" s="13" t="s">
        <v>1236</v>
      </c>
      <c r="O1225" s="13" t="str">
        <f>"0116818111"</f>
        <v>0116818111</v>
      </c>
    </row>
    <row r="1226" spans="1:15" ht="39" customHeight="1">
      <c r="A1226" s="21">
        <v>1225</v>
      </c>
      <c r="B1226" s="13" t="s">
        <v>3971</v>
      </c>
      <c r="C1226" s="22">
        <v>1</v>
      </c>
      <c r="D1226" s="14">
        <v>45173</v>
      </c>
      <c r="E1226" s="15">
        <v>0.72916666666666663</v>
      </c>
      <c r="F1226" s="19" t="s">
        <v>3996</v>
      </c>
      <c r="G1226" s="15">
        <v>0.77083333333333337</v>
      </c>
      <c r="H1226" s="13" t="s">
        <v>484</v>
      </c>
      <c r="I1226" s="16" t="s">
        <v>3378</v>
      </c>
      <c r="J1226" s="16" t="s">
        <v>1316</v>
      </c>
      <c r="K1226" s="16" t="s">
        <v>9</v>
      </c>
      <c r="L1226" s="16" t="s">
        <v>3578</v>
      </c>
      <c r="M1226" s="16" t="s">
        <v>1318</v>
      </c>
      <c r="N1226" s="13" t="s">
        <v>2640</v>
      </c>
      <c r="O1226" s="13" t="str">
        <f>"0948298904"</f>
        <v>0948298904</v>
      </c>
    </row>
    <row r="1227" spans="1:15" ht="39" customHeight="1">
      <c r="A1227" s="21">
        <v>1226</v>
      </c>
      <c r="B1227" s="13" t="s">
        <v>3966</v>
      </c>
      <c r="C1227" s="22">
        <v>1</v>
      </c>
      <c r="D1227" s="14">
        <v>45174</v>
      </c>
      <c r="E1227" s="15">
        <v>0.72916666666666663</v>
      </c>
      <c r="F1227" s="19" t="s">
        <v>3996</v>
      </c>
      <c r="G1227" s="15">
        <v>0.79166666666666663</v>
      </c>
      <c r="H1227" s="13" t="s">
        <v>115</v>
      </c>
      <c r="I1227" s="16" t="s">
        <v>3327</v>
      </c>
      <c r="J1227" s="16" t="s">
        <v>3800</v>
      </c>
      <c r="K1227" s="16" t="s">
        <v>9</v>
      </c>
      <c r="L1227" s="16" t="s">
        <v>3967</v>
      </c>
      <c r="M1227" s="16" t="s">
        <v>3968</v>
      </c>
      <c r="N1227" s="13" t="s">
        <v>2785</v>
      </c>
      <c r="O1227" s="13" t="str">
        <f>"0722342001"</f>
        <v>0722342001</v>
      </c>
    </row>
    <row r="1228" spans="1:15" ht="39" customHeight="1">
      <c r="A1228" s="21">
        <v>1227</v>
      </c>
      <c r="B1228" s="13" t="s">
        <v>3969</v>
      </c>
      <c r="C1228" s="22">
        <v>1</v>
      </c>
      <c r="D1228" s="14">
        <v>45174</v>
      </c>
      <c r="E1228" s="15">
        <v>0.72916666666666663</v>
      </c>
      <c r="F1228" s="19" t="s">
        <v>3996</v>
      </c>
      <c r="G1228" s="15">
        <v>0.77083333333333337</v>
      </c>
      <c r="H1228" s="13" t="s">
        <v>117</v>
      </c>
      <c r="I1228" s="16" t="s">
        <v>3305</v>
      </c>
      <c r="J1228" s="16" t="s">
        <v>3928</v>
      </c>
      <c r="K1228" s="16" t="s">
        <v>9</v>
      </c>
      <c r="L1228" s="16" t="s">
        <v>3970</v>
      </c>
      <c r="M1228" s="16" t="s">
        <v>2441</v>
      </c>
      <c r="N1228" s="13" t="s">
        <v>3929</v>
      </c>
      <c r="O1228" s="13" t="str">
        <f>"0157243115"</f>
        <v>0157243115</v>
      </c>
    </row>
    <row r="1229" spans="1:15" ht="39" customHeight="1">
      <c r="A1229" s="21">
        <v>1228</v>
      </c>
      <c r="B1229" s="13" t="s">
        <v>3958</v>
      </c>
      <c r="C1229" s="22">
        <v>1</v>
      </c>
      <c r="D1229" s="14">
        <v>45176</v>
      </c>
      <c r="E1229" s="15">
        <v>0.72916666666666663</v>
      </c>
      <c r="F1229" s="19" t="s">
        <v>3996</v>
      </c>
      <c r="G1229" s="15">
        <v>0.77083333333333337</v>
      </c>
      <c r="H1229" s="13" t="s">
        <v>110</v>
      </c>
      <c r="I1229" s="16" t="s">
        <v>3517</v>
      </c>
      <c r="J1229" s="16" t="s">
        <v>346</v>
      </c>
      <c r="K1229" s="16" t="s">
        <v>9</v>
      </c>
      <c r="L1229" s="16" t="s">
        <v>181</v>
      </c>
      <c r="M1229" s="16" t="s">
        <v>2402</v>
      </c>
      <c r="N1229" s="13" t="s">
        <v>2403</v>
      </c>
      <c r="O1229" s="13" t="str">
        <f>"0537215555"</f>
        <v>0537215555</v>
      </c>
    </row>
    <row r="1230" spans="1:15" ht="39" customHeight="1">
      <c r="A1230" s="21">
        <v>1229</v>
      </c>
      <c r="B1230" s="13" t="s">
        <v>3959</v>
      </c>
      <c r="C1230" s="22">
        <v>1</v>
      </c>
      <c r="D1230" s="14">
        <v>45176</v>
      </c>
      <c r="E1230" s="15">
        <v>0.72916666666666663</v>
      </c>
      <c r="F1230" s="19" t="s">
        <v>3996</v>
      </c>
      <c r="G1230" s="15">
        <v>0.77083333333333337</v>
      </c>
      <c r="H1230" s="13" t="s">
        <v>583</v>
      </c>
      <c r="I1230" s="16" t="s">
        <v>3434</v>
      </c>
      <c r="J1230" s="16" t="s">
        <v>3188</v>
      </c>
      <c r="K1230" s="16" t="s">
        <v>6</v>
      </c>
      <c r="L1230" s="16" t="s">
        <v>3960</v>
      </c>
      <c r="M1230" s="16" t="s">
        <v>790</v>
      </c>
      <c r="N1230" s="13" t="s">
        <v>791</v>
      </c>
      <c r="O1230" s="13" t="str">
        <f>"08042910886"</f>
        <v>08042910886</v>
      </c>
    </row>
    <row r="1231" spans="1:15" ht="39" customHeight="1">
      <c r="A1231" s="21">
        <v>1230</v>
      </c>
      <c r="B1231" s="13" t="s">
        <v>3961</v>
      </c>
      <c r="C1231" s="22">
        <v>1</v>
      </c>
      <c r="D1231" s="14">
        <v>45176</v>
      </c>
      <c r="E1231" s="15">
        <v>0.71875</v>
      </c>
      <c r="F1231" s="19" t="s">
        <v>3996</v>
      </c>
      <c r="G1231" s="15">
        <v>0.76041666666666663</v>
      </c>
      <c r="H1231" s="13" t="s">
        <v>67</v>
      </c>
      <c r="I1231" s="16" t="s">
        <v>3430</v>
      </c>
      <c r="J1231" s="16" t="s">
        <v>3962</v>
      </c>
      <c r="K1231" s="16" t="s">
        <v>9</v>
      </c>
      <c r="L1231" s="16" t="s">
        <v>3963</v>
      </c>
      <c r="M1231" s="16" t="s">
        <v>3964</v>
      </c>
      <c r="N1231" s="13" t="s">
        <v>3965</v>
      </c>
      <c r="O1231" s="13" t="str">
        <f>"0424611535"</f>
        <v>0424611535</v>
      </c>
    </row>
    <row r="1232" spans="1:15" ht="39" customHeight="1">
      <c r="A1232" s="21">
        <v>1231</v>
      </c>
      <c r="B1232" s="13" t="s">
        <v>3944</v>
      </c>
      <c r="C1232" s="22">
        <v>1</v>
      </c>
      <c r="D1232" s="14">
        <v>45177</v>
      </c>
      <c r="E1232" s="15">
        <v>0.70833333333333337</v>
      </c>
      <c r="F1232" s="19" t="s">
        <v>3996</v>
      </c>
      <c r="G1232" s="15">
        <v>0.75</v>
      </c>
      <c r="H1232" s="13" t="s">
        <v>90</v>
      </c>
      <c r="I1232" s="16" t="s">
        <v>3945</v>
      </c>
      <c r="J1232" s="16" t="s">
        <v>3946</v>
      </c>
      <c r="K1232" s="16" t="s">
        <v>6</v>
      </c>
      <c r="L1232" s="16" t="s">
        <v>3947</v>
      </c>
      <c r="M1232" s="16" t="s">
        <v>3948</v>
      </c>
      <c r="N1232" s="13" t="s">
        <v>3949</v>
      </c>
      <c r="O1232" s="13" t="str">
        <f>"0853202714"</f>
        <v>0853202714</v>
      </c>
    </row>
    <row r="1233" spans="1:15" ht="39" customHeight="1">
      <c r="A1233" s="21">
        <v>1232</v>
      </c>
      <c r="B1233" s="13" t="s">
        <v>3950</v>
      </c>
      <c r="C1233" s="22">
        <v>1</v>
      </c>
      <c r="D1233" s="14">
        <v>45177</v>
      </c>
      <c r="E1233" s="15">
        <v>0.70833333333333337</v>
      </c>
      <c r="F1233" s="19" t="s">
        <v>3996</v>
      </c>
      <c r="G1233" s="15">
        <v>0.75</v>
      </c>
      <c r="H1233" s="13" t="s">
        <v>368</v>
      </c>
      <c r="I1233" s="16" t="s">
        <v>3951</v>
      </c>
      <c r="J1233" s="16" t="s">
        <v>3952</v>
      </c>
      <c r="K1233" s="16" t="s">
        <v>9</v>
      </c>
      <c r="L1233" s="16" t="s">
        <v>3953</v>
      </c>
      <c r="M1233" s="16" t="s">
        <v>3954</v>
      </c>
      <c r="N1233" s="13" t="s">
        <v>3955</v>
      </c>
      <c r="O1233" s="13" t="str">
        <f>"0552731111"</f>
        <v>0552731111</v>
      </c>
    </row>
    <row r="1234" spans="1:15" ht="39" customHeight="1">
      <c r="A1234" s="21">
        <v>1233</v>
      </c>
      <c r="B1234" s="13" t="s">
        <v>3956</v>
      </c>
      <c r="C1234" s="22">
        <v>1</v>
      </c>
      <c r="D1234" s="14">
        <v>45177</v>
      </c>
      <c r="E1234" s="15">
        <v>0.72916666666666663</v>
      </c>
      <c r="F1234" s="19" t="s">
        <v>3996</v>
      </c>
      <c r="G1234" s="15">
        <v>0.77083333333333337</v>
      </c>
      <c r="H1234" s="13" t="s">
        <v>23</v>
      </c>
      <c r="I1234" s="16" t="s">
        <v>3390</v>
      </c>
      <c r="J1234" s="16" t="s">
        <v>2904</v>
      </c>
      <c r="K1234" s="16" t="s">
        <v>13</v>
      </c>
      <c r="L1234" s="16" t="s">
        <v>3957</v>
      </c>
      <c r="M1234" s="16" t="s">
        <v>1563</v>
      </c>
      <c r="N1234" s="13" t="s">
        <v>24</v>
      </c>
      <c r="O1234" s="13" t="str">
        <f>"0196137111"</f>
        <v>0196137111</v>
      </c>
    </row>
    <row r="1235" spans="1:15" ht="39" customHeight="1">
      <c r="A1235" s="21">
        <v>1234</v>
      </c>
      <c r="B1235" s="13" t="s">
        <v>3934</v>
      </c>
      <c r="C1235" s="22">
        <v>1</v>
      </c>
      <c r="D1235" s="14">
        <v>45180</v>
      </c>
      <c r="E1235" s="15">
        <v>0.66666666666666663</v>
      </c>
      <c r="F1235" s="19" t="s">
        <v>3996</v>
      </c>
      <c r="G1235" s="15">
        <v>0.70833333333333337</v>
      </c>
      <c r="H1235" s="13" t="s">
        <v>29</v>
      </c>
      <c r="I1235" s="16" t="s">
        <v>3316</v>
      </c>
      <c r="J1235" s="16" t="s">
        <v>3935</v>
      </c>
      <c r="K1235" s="16" t="s">
        <v>6</v>
      </c>
      <c r="L1235" s="16" t="s">
        <v>3936</v>
      </c>
      <c r="M1235" s="16" t="s">
        <v>3937</v>
      </c>
      <c r="N1235" s="13" t="s">
        <v>3938</v>
      </c>
      <c r="O1235" s="13" t="str">
        <f>"0526116261"</f>
        <v>0526116261</v>
      </c>
    </row>
    <row r="1236" spans="1:15" ht="39" customHeight="1">
      <c r="A1236" s="21">
        <v>1235</v>
      </c>
      <c r="B1236" s="13" t="s">
        <v>3939</v>
      </c>
      <c r="C1236" s="22">
        <v>1</v>
      </c>
      <c r="D1236" s="14">
        <v>45180</v>
      </c>
      <c r="E1236" s="15">
        <v>0.73958333333333337</v>
      </c>
      <c r="F1236" s="19" t="s">
        <v>3996</v>
      </c>
      <c r="G1236" s="15">
        <v>0.79166666666666663</v>
      </c>
      <c r="H1236" s="13" t="s">
        <v>137</v>
      </c>
      <c r="I1236" s="16" t="s">
        <v>3292</v>
      </c>
      <c r="J1236" s="16" t="s">
        <v>138</v>
      </c>
      <c r="K1236" s="16" t="s">
        <v>9</v>
      </c>
      <c r="L1236" s="16" t="s">
        <v>415</v>
      </c>
      <c r="M1236" s="16" t="s">
        <v>1105</v>
      </c>
      <c r="N1236" s="13" t="s">
        <v>141</v>
      </c>
      <c r="O1236" s="13" t="str">
        <f>"0868218111"</f>
        <v>0868218111</v>
      </c>
    </row>
    <row r="1237" spans="1:15" ht="39" customHeight="1">
      <c r="A1237" s="21">
        <v>1236</v>
      </c>
      <c r="B1237" s="13" t="s">
        <v>3940</v>
      </c>
      <c r="C1237" s="22">
        <v>1</v>
      </c>
      <c r="D1237" s="14">
        <v>45180</v>
      </c>
      <c r="E1237" s="15">
        <v>0.72916666666666663</v>
      </c>
      <c r="F1237" s="19" t="s">
        <v>3996</v>
      </c>
      <c r="G1237" s="15">
        <v>0.77083333333333337</v>
      </c>
      <c r="H1237" s="13" t="s">
        <v>115</v>
      </c>
      <c r="I1237" s="16" t="s">
        <v>184</v>
      </c>
      <c r="J1237" s="16" t="s">
        <v>3557</v>
      </c>
      <c r="K1237" s="16" t="s">
        <v>9</v>
      </c>
      <c r="L1237" s="16" t="s">
        <v>9</v>
      </c>
      <c r="M1237" s="16" t="s">
        <v>2447</v>
      </c>
      <c r="N1237" s="13" t="s">
        <v>187</v>
      </c>
      <c r="O1237" s="13" t="str">
        <f>"0669921001"</f>
        <v>0669921001</v>
      </c>
    </row>
    <row r="1238" spans="1:15" ht="39" customHeight="1">
      <c r="A1238" s="21">
        <v>1237</v>
      </c>
      <c r="B1238" s="13" t="s">
        <v>3941</v>
      </c>
      <c r="C1238" s="22">
        <v>1</v>
      </c>
      <c r="D1238" s="14">
        <v>45180</v>
      </c>
      <c r="E1238" s="15">
        <v>0.71875</v>
      </c>
      <c r="F1238" s="19" t="s">
        <v>3996</v>
      </c>
      <c r="G1238" s="15">
        <v>0.77083333333333337</v>
      </c>
      <c r="H1238" s="13" t="s">
        <v>110</v>
      </c>
      <c r="I1238" s="16" t="s">
        <v>3354</v>
      </c>
      <c r="J1238" s="16" t="s">
        <v>3942</v>
      </c>
      <c r="K1238" s="16" t="s">
        <v>6</v>
      </c>
      <c r="L1238" s="16" t="s">
        <v>760</v>
      </c>
      <c r="M1238" s="16" t="s">
        <v>2882</v>
      </c>
      <c r="N1238" s="13" t="s">
        <v>3943</v>
      </c>
      <c r="O1238" s="13" t="str">
        <f>"0538385000"</f>
        <v>0538385000</v>
      </c>
    </row>
    <row r="1239" spans="1:15" ht="39" customHeight="1">
      <c r="A1239" s="21">
        <v>1238</v>
      </c>
      <c r="B1239" s="13" t="s">
        <v>3927</v>
      </c>
      <c r="C1239" s="22">
        <v>1</v>
      </c>
      <c r="D1239" s="14">
        <v>45181</v>
      </c>
      <c r="E1239" s="15">
        <v>0.72916666666666663</v>
      </c>
      <c r="F1239" s="19" t="s">
        <v>3996</v>
      </c>
      <c r="G1239" s="15">
        <v>0.77083333333333337</v>
      </c>
      <c r="H1239" s="13" t="s">
        <v>117</v>
      </c>
      <c r="I1239" s="16" t="s">
        <v>3305</v>
      </c>
      <c r="J1239" s="16" t="s">
        <v>3928</v>
      </c>
      <c r="K1239" s="16" t="s">
        <v>6</v>
      </c>
      <c r="L1239" s="16" t="s">
        <v>722</v>
      </c>
      <c r="M1239" s="16" t="s">
        <v>2441</v>
      </c>
      <c r="N1239" s="13" t="s">
        <v>3929</v>
      </c>
      <c r="O1239" s="13" t="str">
        <f>"0157243115"</f>
        <v>0157243115</v>
      </c>
    </row>
    <row r="1240" spans="1:15" ht="39" customHeight="1">
      <c r="A1240" s="21">
        <v>1239</v>
      </c>
      <c r="B1240" s="13" t="s">
        <v>3930</v>
      </c>
      <c r="C1240" s="22">
        <v>1</v>
      </c>
      <c r="D1240" s="14">
        <v>45181</v>
      </c>
      <c r="E1240" s="15">
        <v>0.77083333333333337</v>
      </c>
      <c r="F1240" s="19" t="s">
        <v>3996</v>
      </c>
      <c r="G1240" s="15">
        <v>0.8125</v>
      </c>
      <c r="H1240" s="13" t="s">
        <v>45</v>
      </c>
      <c r="I1240" s="16" t="s">
        <v>3931</v>
      </c>
      <c r="J1240" s="16" t="s">
        <v>3932</v>
      </c>
      <c r="K1240" s="16" t="s">
        <v>9</v>
      </c>
      <c r="L1240" s="16" t="s">
        <v>181</v>
      </c>
      <c r="M1240" s="16" t="s">
        <v>3933</v>
      </c>
      <c r="N1240" s="13" t="s">
        <v>1201</v>
      </c>
      <c r="O1240" s="13" t="str">
        <f>"0823223111"</f>
        <v>0823223111</v>
      </c>
    </row>
    <row r="1241" spans="1:15" ht="39" customHeight="1">
      <c r="A1241" s="21">
        <v>1240</v>
      </c>
      <c r="B1241" s="13" t="s">
        <v>3919</v>
      </c>
      <c r="C1241" s="22">
        <v>1</v>
      </c>
      <c r="D1241" s="14">
        <v>45183</v>
      </c>
      <c r="E1241" s="15">
        <v>0.70833333333333337</v>
      </c>
      <c r="F1241" s="19" t="s">
        <v>3996</v>
      </c>
      <c r="G1241" s="15">
        <v>0.75</v>
      </c>
      <c r="H1241" s="13" t="s">
        <v>38</v>
      </c>
      <c r="I1241" s="16" t="s">
        <v>143</v>
      </c>
      <c r="J1241" s="16" t="s">
        <v>3920</v>
      </c>
      <c r="K1241" s="16" t="s">
        <v>13</v>
      </c>
      <c r="L1241" s="16" t="s">
        <v>3921</v>
      </c>
      <c r="M1241" s="16" t="s">
        <v>145</v>
      </c>
      <c r="N1241" s="13" t="s">
        <v>146</v>
      </c>
      <c r="O1241" s="13" t="str">
        <f>"0798345151"</f>
        <v>0798345151</v>
      </c>
    </row>
    <row r="1242" spans="1:15" ht="39" customHeight="1">
      <c r="A1242" s="21">
        <v>1241</v>
      </c>
      <c r="B1242" s="13" t="s">
        <v>3922</v>
      </c>
      <c r="C1242" s="22">
        <v>1</v>
      </c>
      <c r="D1242" s="14">
        <v>45183</v>
      </c>
      <c r="E1242" s="15">
        <v>0.70833333333333337</v>
      </c>
      <c r="F1242" s="19" t="s">
        <v>3996</v>
      </c>
      <c r="G1242" s="15">
        <v>0.75</v>
      </c>
      <c r="H1242" s="13" t="s">
        <v>8</v>
      </c>
      <c r="I1242" s="16" t="s">
        <v>3470</v>
      </c>
      <c r="J1242" s="16" t="s">
        <v>3923</v>
      </c>
      <c r="K1242" s="16" t="s">
        <v>9</v>
      </c>
      <c r="L1242" s="16" t="s">
        <v>3924</v>
      </c>
      <c r="M1242" s="16" t="s">
        <v>311</v>
      </c>
      <c r="N1242" s="13" t="s">
        <v>163</v>
      </c>
      <c r="O1242" s="13" t="str">
        <f>"0272207736"</f>
        <v>0272207736</v>
      </c>
    </row>
    <row r="1243" spans="1:15" ht="39" customHeight="1">
      <c r="A1243" s="21">
        <v>1242</v>
      </c>
      <c r="B1243" s="13" t="s">
        <v>3925</v>
      </c>
      <c r="C1243" s="22">
        <v>1</v>
      </c>
      <c r="D1243" s="14">
        <v>45183</v>
      </c>
      <c r="E1243" s="15">
        <v>0.72916666666666663</v>
      </c>
      <c r="F1243" s="19" t="s">
        <v>3996</v>
      </c>
      <c r="G1243" s="15">
        <v>0.77083333333333337</v>
      </c>
      <c r="H1243" s="13" t="s">
        <v>110</v>
      </c>
      <c r="I1243" s="16" t="s">
        <v>3443</v>
      </c>
      <c r="J1243" s="16" t="s">
        <v>3663</v>
      </c>
      <c r="K1243" s="16" t="s">
        <v>13</v>
      </c>
      <c r="L1243" s="16" t="s">
        <v>128</v>
      </c>
      <c r="M1243" s="16" t="s">
        <v>3664</v>
      </c>
      <c r="N1243" s="13" t="s">
        <v>3665</v>
      </c>
      <c r="O1243" s="13" t="str">
        <f>"0537215555"</f>
        <v>0537215555</v>
      </c>
    </row>
    <row r="1244" spans="1:15" ht="39" customHeight="1">
      <c r="A1244" s="21">
        <v>1243</v>
      </c>
      <c r="B1244" s="13" t="s">
        <v>3926</v>
      </c>
      <c r="C1244" s="22">
        <v>1</v>
      </c>
      <c r="D1244" s="14">
        <v>45183</v>
      </c>
      <c r="E1244" s="15">
        <v>0.72916666666666663</v>
      </c>
      <c r="F1244" s="19" t="s">
        <v>3996</v>
      </c>
      <c r="G1244" s="15">
        <v>0.77083333333333337</v>
      </c>
      <c r="H1244" s="13" t="s">
        <v>115</v>
      </c>
      <c r="I1244" s="16" t="s">
        <v>184</v>
      </c>
      <c r="J1244" s="16" t="s">
        <v>3557</v>
      </c>
      <c r="K1244" s="16" t="s">
        <v>6</v>
      </c>
      <c r="L1244" s="16" t="s">
        <v>2209</v>
      </c>
      <c r="M1244" s="16" t="s">
        <v>2447</v>
      </c>
      <c r="N1244" s="13" t="s">
        <v>187</v>
      </c>
      <c r="O1244" s="13" t="str">
        <f>"0669921001"</f>
        <v>0669921001</v>
      </c>
    </row>
    <row r="1245" spans="1:15" ht="39" customHeight="1">
      <c r="A1245" s="21">
        <v>1244</v>
      </c>
      <c r="B1245" s="13" t="s">
        <v>3794</v>
      </c>
      <c r="C1245" s="22">
        <v>1</v>
      </c>
      <c r="D1245" s="14">
        <v>45184</v>
      </c>
      <c r="E1245" s="15">
        <v>0.72916666666666663</v>
      </c>
      <c r="F1245" s="19" t="s">
        <v>3996</v>
      </c>
      <c r="G1245" s="15">
        <v>0.77083333333333337</v>
      </c>
      <c r="H1245" s="13" t="s">
        <v>67</v>
      </c>
      <c r="I1245" s="16" t="s">
        <v>3795</v>
      </c>
      <c r="J1245" s="16" t="s">
        <v>3796</v>
      </c>
      <c r="K1245" s="16" t="s">
        <v>6</v>
      </c>
      <c r="L1245" s="16" t="s">
        <v>3797</v>
      </c>
      <c r="M1245" s="16" t="s">
        <v>3901</v>
      </c>
      <c r="N1245" s="13" t="s">
        <v>3798</v>
      </c>
      <c r="O1245" s="13" t="str">
        <f>"0338155411"</f>
        <v>0338155411</v>
      </c>
    </row>
    <row r="1246" spans="1:15" ht="39" customHeight="1">
      <c r="A1246" s="21">
        <v>1245</v>
      </c>
      <c r="B1246" s="13" t="s">
        <v>3902</v>
      </c>
      <c r="C1246" s="22">
        <v>1</v>
      </c>
      <c r="D1246" s="14">
        <v>45184</v>
      </c>
      <c r="E1246" s="15">
        <v>0.70833333333333337</v>
      </c>
      <c r="F1246" s="19" t="s">
        <v>3996</v>
      </c>
      <c r="G1246" s="15">
        <v>0.75</v>
      </c>
      <c r="H1246" s="13" t="s">
        <v>1501</v>
      </c>
      <c r="I1246" s="16" t="s">
        <v>3480</v>
      </c>
      <c r="J1246" s="16" t="s">
        <v>1720</v>
      </c>
      <c r="K1246" s="16" t="s">
        <v>9</v>
      </c>
      <c r="L1246" s="16" t="s">
        <v>3903</v>
      </c>
      <c r="M1246" s="16" t="s">
        <v>2305</v>
      </c>
      <c r="N1246" s="13" t="s">
        <v>1723</v>
      </c>
      <c r="O1246" s="13" t="str">
        <f>"0857262271"</f>
        <v>0857262271</v>
      </c>
    </row>
    <row r="1247" spans="1:15" ht="39" customHeight="1">
      <c r="A1247" s="21">
        <v>1246</v>
      </c>
      <c r="B1247" s="13" t="s">
        <v>3904</v>
      </c>
      <c r="C1247" s="22">
        <v>1</v>
      </c>
      <c r="D1247" s="14">
        <v>45184</v>
      </c>
      <c r="E1247" s="15">
        <v>0.75</v>
      </c>
      <c r="F1247" s="19" t="s">
        <v>3996</v>
      </c>
      <c r="G1247" s="15">
        <v>0.79166666666666663</v>
      </c>
      <c r="H1247" s="13" t="s">
        <v>380</v>
      </c>
      <c r="I1247" s="16" t="s">
        <v>3290</v>
      </c>
      <c r="J1247" s="16" t="s">
        <v>3905</v>
      </c>
      <c r="K1247" s="16" t="s">
        <v>6</v>
      </c>
      <c r="L1247" s="16" t="s">
        <v>382</v>
      </c>
      <c r="M1247" s="16" t="s">
        <v>3290</v>
      </c>
      <c r="N1247" s="13" t="s">
        <v>384</v>
      </c>
      <c r="O1247" s="13" t="str">
        <f>"0762652058"</f>
        <v>0762652058</v>
      </c>
    </row>
    <row r="1248" spans="1:15" ht="39" customHeight="1">
      <c r="A1248" s="21">
        <v>1247</v>
      </c>
      <c r="B1248" s="13" t="s">
        <v>3906</v>
      </c>
      <c r="C1248" s="22">
        <v>1</v>
      </c>
      <c r="D1248" s="14">
        <v>45184</v>
      </c>
      <c r="E1248" s="15">
        <v>0.72916666666666663</v>
      </c>
      <c r="F1248" s="19" t="s">
        <v>3996</v>
      </c>
      <c r="G1248" s="15">
        <v>0.77083333333333337</v>
      </c>
      <c r="H1248" s="13" t="s">
        <v>484</v>
      </c>
      <c r="I1248" s="16" t="s">
        <v>3330</v>
      </c>
      <c r="J1248" s="16" t="s">
        <v>3330</v>
      </c>
      <c r="K1248" s="16" t="s">
        <v>6</v>
      </c>
      <c r="L1248" s="16" t="s">
        <v>3907</v>
      </c>
      <c r="M1248" s="16" t="s">
        <v>3908</v>
      </c>
      <c r="N1248" s="13" t="s">
        <v>3909</v>
      </c>
      <c r="O1248" s="13" t="str">
        <f>"0944531061"</f>
        <v>0944531061</v>
      </c>
    </row>
    <row r="1249" spans="1:15" ht="39" customHeight="1">
      <c r="A1249" s="21">
        <v>1248</v>
      </c>
      <c r="B1249" s="13" t="s">
        <v>3910</v>
      </c>
      <c r="C1249" s="22">
        <v>1</v>
      </c>
      <c r="D1249" s="14">
        <v>45184</v>
      </c>
      <c r="E1249" s="15">
        <v>0.73958333333333337</v>
      </c>
      <c r="F1249" s="19" t="s">
        <v>3996</v>
      </c>
      <c r="G1249" s="15">
        <v>0.80208333333333337</v>
      </c>
      <c r="H1249" s="13" t="s">
        <v>29</v>
      </c>
      <c r="I1249" s="16" t="s">
        <v>3452</v>
      </c>
      <c r="J1249" s="16" t="s">
        <v>1304</v>
      </c>
      <c r="K1249" s="16" t="s">
        <v>1472</v>
      </c>
      <c r="L1249" s="16" t="s">
        <v>3911</v>
      </c>
      <c r="M1249" s="16" t="s">
        <v>292</v>
      </c>
      <c r="N1249" s="13" t="s">
        <v>2409</v>
      </c>
      <c r="O1249" s="13" t="str">
        <f>"0586721211"</f>
        <v>0586721211</v>
      </c>
    </row>
    <row r="1250" spans="1:15" ht="39" customHeight="1">
      <c r="A1250" s="21">
        <v>1249</v>
      </c>
      <c r="B1250" s="13" t="s">
        <v>3912</v>
      </c>
      <c r="C1250" s="22">
        <v>1</v>
      </c>
      <c r="D1250" s="14">
        <v>45184</v>
      </c>
      <c r="E1250" s="15">
        <v>0.65625</v>
      </c>
      <c r="F1250" s="19" t="s">
        <v>3996</v>
      </c>
      <c r="G1250" s="15">
        <v>0.70833333333333337</v>
      </c>
      <c r="H1250" s="13" t="s">
        <v>34</v>
      </c>
      <c r="I1250" s="16" t="s">
        <v>3420</v>
      </c>
      <c r="J1250" s="16" t="s">
        <v>3913</v>
      </c>
      <c r="K1250" s="16" t="s">
        <v>13</v>
      </c>
      <c r="L1250" s="16" t="s">
        <v>3914</v>
      </c>
      <c r="M1250" s="16" t="s">
        <v>1667</v>
      </c>
      <c r="N1250" s="13" t="s">
        <v>1668</v>
      </c>
      <c r="O1250" s="13" t="str">
        <f>"0458512621"</f>
        <v>0458512621</v>
      </c>
    </row>
    <row r="1251" spans="1:15" ht="39" customHeight="1">
      <c r="A1251" s="21">
        <v>1250</v>
      </c>
      <c r="B1251" s="13" t="s">
        <v>3915</v>
      </c>
      <c r="C1251" s="22">
        <v>1</v>
      </c>
      <c r="D1251" s="14">
        <v>45184</v>
      </c>
      <c r="E1251" s="15">
        <v>0.72916666666666663</v>
      </c>
      <c r="F1251" s="19" t="s">
        <v>3996</v>
      </c>
      <c r="G1251" s="15">
        <v>0.77083333333333337</v>
      </c>
      <c r="H1251" s="13" t="s">
        <v>11</v>
      </c>
      <c r="I1251" s="16" t="s">
        <v>3371</v>
      </c>
      <c r="J1251" s="16" t="s">
        <v>903</v>
      </c>
      <c r="K1251" s="16" t="s">
        <v>13</v>
      </c>
      <c r="L1251" s="16" t="s">
        <v>3916</v>
      </c>
      <c r="M1251" s="16" t="s">
        <v>812</v>
      </c>
      <c r="N1251" s="13" t="s">
        <v>65</v>
      </c>
      <c r="O1251" s="13" t="str">
        <f>"0283225222"</f>
        <v>0283225222</v>
      </c>
    </row>
    <row r="1252" spans="1:15" ht="39" customHeight="1">
      <c r="A1252" s="21">
        <v>1251</v>
      </c>
      <c r="B1252" s="13" t="s">
        <v>3917</v>
      </c>
      <c r="C1252" s="22">
        <v>2</v>
      </c>
      <c r="D1252" s="14">
        <v>45184</v>
      </c>
      <c r="E1252" s="15">
        <v>0.75</v>
      </c>
      <c r="F1252" s="19" t="s">
        <v>3996</v>
      </c>
      <c r="G1252" s="15">
        <v>0.83333333333333337</v>
      </c>
      <c r="H1252" s="13" t="s">
        <v>110</v>
      </c>
      <c r="I1252" s="16" t="s">
        <v>3287</v>
      </c>
      <c r="J1252" s="16" t="s">
        <v>828</v>
      </c>
      <c r="K1252" s="16" t="s">
        <v>13</v>
      </c>
      <c r="L1252" s="16" t="s">
        <v>3918</v>
      </c>
      <c r="M1252" s="16" t="s">
        <v>341</v>
      </c>
      <c r="N1252" s="13" t="s">
        <v>342</v>
      </c>
      <c r="O1252" s="13" t="str">
        <f>"0543361111"</f>
        <v>0543361111</v>
      </c>
    </row>
    <row r="1253" spans="1:15" ht="39" customHeight="1">
      <c r="A1253" s="21">
        <v>1252</v>
      </c>
      <c r="B1253" s="13" t="s">
        <v>3898</v>
      </c>
      <c r="C1253" s="22">
        <v>1</v>
      </c>
      <c r="D1253" s="14">
        <v>45188</v>
      </c>
      <c r="E1253" s="15">
        <v>0.75</v>
      </c>
      <c r="F1253" s="19" t="s">
        <v>3996</v>
      </c>
      <c r="G1253" s="15">
        <v>0.79166666666666663</v>
      </c>
      <c r="H1253" s="13" t="s">
        <v>110</v>
      </c>
      <c r="I1253" s="16" t="s">
        <v>3307</v>
      </c>
      <c r="J1253" s="16" t="s">
        <v>2093</v>
      </c>
      <c r="K1253" s="16" t="s">
        <v>6</v>
      </c>
      <c r="L1253" s="16" t="s">
        <v>3899</v>
      </c>
      <c r="M1253" s="16" t="s">
        <v>3900</v>
      </c>
      <c r="N1253" s="13" t="s">
        <v>2470</v>
      </c>
      <c r="O1253" s="13" t="str">
        <f>"0546461111"</f>
        <v>0546461111</v>
      </c>
    </row>
    <row r="1254" spans="1:15" ht="39" customHeight="1">
      <c r="A1254" s="21">
        <v>1253</v>
      </c>
      <c r="B1254" s="13" t="s">
        <v>3893</v>
      </c>
      <c r="C1254" s="22">
        <v>1</v>
      </c>
      <c r="D1254" s="14">
        <v>45189</v>
      </c>
      <c r="E1254" s="15">
        <v>0.75</v>
      </c>
      <c r="F1254" s="19" t="s">
        <v>3996</v>
      </c>
      <c r="G1254" s="15">
        <v>0.79166666666666663</v>
      </c>
      <c r="H1254" s="13" t="s">
        <v>34</v>
      </c>
      <c r="I1254" s="16" t="s">
        <v>3344</v>
      </c>
      <c r="J1254" s="16" t="s">
        <v>2448</v>
      </c>
      <c r="K1254" s="16" t="s">
        <v>9</v>
      </c>
      <c r="L1254" s="16" t="s">
        <v>181</v>
      </c>
      <c r="M1254" s="16" t="s">
        <v>3894</v>
      </c>
      <c r="N1254" s="13" t="s">
        <v>1764</v>
      </c>
      <c r="O1254" s="13" t="str">
        <f>"0466253111"</f>
        <v>0466253111</v>
      </c>
    </row>
    <row r="1255" spans="1:15" ht="39" customHeight="1">
      <c r="A1255" s="21">
        <v>1254</v>
      </c>
      <c r="B1255" s="13" t="s">
        <v>3895</v>
      </c>
      <c r="C1255" s="22">
        <v>1</v>
      </c>
      <c r="D1255" s="14">
        <v>45189</v>
      </c>
      <c r="E1255" s="15">
        <v>0.75</v>
      </c>
      <c r="F1255" s="19" t="s">
        <v>3996</v>
      </c>
      <c r="G1255" s="15">
        <v>0.79166666666666663</v>
      </c>
      <c r="H1255" s="13" t="s">
        <v>25</v>
      </c>
      <c r="I1255" s="16" t="s">
        <v>3369</v>
      </c>
      <c r="J1255" s="16" t="s">
        <v>3896</v>
      </c>
      <c r="K1255" s="16" t="s">
        <v>6</v>
      </c>
      <c r="L1255" s="16" t="s">
        <v>3897</v>
      </c>
      <c r="M1255" s="16" t="s">
        <v>440</v>
      </c>
      <c r="N1255" s="13" t="s">
        <v>441</v>
      </c>
      <c r="O1255" s="13" t="str">
        <f>"0473220151"</f>
        <v>0473220151</v>
      </c>
    </row>
    <row r="1256" spans="1:15" ht="39" customHeight="1">
      <c r="A1256" s="21">
        <v>1255</v>
      </c>
      <c r="B1256" s="13" t="s">
        <v>3891</v>
      </c>
      <c r="C1256" s="22">
        <v>1</v>
      </c>
      <c r="D1256" s="14">
        <v>45190</v>
      </c>
      <c r="E1256" s="15">
        <v>0.6875</v>
      </c>
      <c r="F1256" s="19" t="s">
        <v>3996</v>
      </c>
      <c r="G1256" s="15">
        <v>0.72916666666666663</v>
      </c>
      <c r="H1256" s="13" t="s">
        <v>117</v>
      </c>
      <c r="I1256" s="16" t="s">
        <v>3366</v>
      </c>
      <c r="J1256" s="16" t="s">
        <v>3814</v>
      </c>
      <c r="K1256" s="16" t="s">
        <v>9</v>
      </c>
      <c r="L1256" s="16" t="s">
        <v>3892</v>
      </c>
      <c r="M1256" s="16" t="s">
        <v>3816</v>
      </c>
      <c r="N1256" s="13" t="s">
        <v>2353</v>
      </c>
      <c r="O1256" s="13" t="str">
        <f>"0116889486"</f>
        <v>0116889486</v>
      </c>
    </row>
    <row r="1257" spans="1:15" ht="39" customHeight="1">
      <c r="A1257" s="21">
        <v>1256</v>
      </c>
      <c r="B1257" s="13" t="s">
        <v>3885</v>
      </c>
      <c r="C1257" s="22">
        <v>1</v>
      </c>
      <c r="D1257" s="14">
        <v>45191</v>
      </c>
      <c r="E1257" s="15">
        <v>0.70833333333333337</v>
      </c>
      <c r="F1257" s="19" t="s">
        <v>3996</v>
      </c>
      <c r="G1257" s="15">
        <v>0.75</v>
      </c>
      <c r="H1257" s="13" t="s">
        <v>115</v>
      </c>
      <c r="I1257" s="16" t="s">
        <v>3463</v>
      </c>
      <c r="J1257" s="16" t="s">
        <v>2480</v>
      </c>
      <c r="K1257" s="16" t="s">
        <v>9</v>
      </c>
      <c r="L1257" s="16" t="s">
        <v>109</v>
      </c>
      <c r="M1257" s="16" t="s">
        <v>3610</v>
      </c>
      <c r="N1257" s="13" t="s">
        <v>1143</v>
      </c>
      <c r="O1257" s="13" t="str">
        <f>"0661312923"</f>
        <v>0661312923</v>
      </c>
    </row>
    <row r="1258" spans="1:15" ht="39" customHeight="1">
      <c r="A1258" s="21">
        <v>1257</v>
      </c>
      <c r="B1258" s="13" t="s">
        <v>3799</v>
      </c>
      <c r="C1258" s="22">
        <v>1</v>
      </c>
      <c r="D1258" s="14">
        <v>45191</v>
      </c>
      <c r="E1258" s="15">
        <v>0.72916666666666663</v>
      </c>
      <c r="F1258" s="19" t="s">
        <v>3996</v>
      </c>
      <c r="G1258" s="15">
        <v>0.77083333333333337</v>
      </c>
      <c r="H1258" s="13" t="s">
        <v>115</v>
      </c>
      <c r="I1258" s="16" t="s">
        <v>3327</v>
      </c>
      <c r="J1258" s="16" t="s">
        <v>3800</v>
      </c>
      <c r="K1258" s="16" t="s">
        <v>6</v>
      </c>
      <c r="L1258" s="16" t="s">
        <v>3801</v>
      </c>
      <c r="M1258" s="16" t="s">
        <v>3802</v>
      </c>
      <c r="N1258" s="13" t="s">
        <v>2785</v>
      </c>
      <c r="O1258" s="13" t="str">
        <f>"0722342001"</f>
        <v>0722342001</v>
      </c>
    </row>
    <row r="1259" spans="1:15" ht="39" customHeight="1">
      <c r="A1259" s="21">
        <v>1258</v>
      </c>
      <c r="B1259" s="13" t="s">
        <v>3886</v>
      </c>
      <c r="C1259" s="22">
        <v>1</v>
      </c>
      <c r="D1259" s="14">
        <v>45191</v>
      </c>
      <c r="E1259" s="15">
        <v>0.72916666666666663</v>
      </c>
      <c r="F1259" s="19" t="s">
        <v>3996</v>
      </c>
      <c r="G1259" s="15">
        <v>0.79166666666666663</v>
      </c>
      <c r="H1259" s="13" t="s">
        <v>913</v>
      </c>
      <c r="I1259" s="16" t="s">
        <v>1579</v>
      </c>
      <c r="J1259" s="16" t="s">
        <v>3887</v>
      </c>
      <c r="K1259" s="16" t="s">
        <v>9</v>
      </c>
      <c r="L1259" s="16" t="s">
        <v>109</v>
      </c>
      <c r="M1259" s="16" t="s">
        <v>3881</v>
      </c>
      <c r="N1259" s="13" t="s">
        <v>1581</v>
      </c>
      <c r="O1259" s="13" t="str">
        <f>"0988880123"</f>
        <v>0988880123</v>
      </c>
    </row>
    <row r="1260" spans="1:15" ht="39" customHeight="1">
      <c r="A1260" s="21">
        <v>1259</v>
      </c>
      <c r="B1260" s="13" t="s">
        <v>3888</v>
      </c>
      <c r="C1260" s="22">
        <v>1</v>
      </c>
      <c r="D1260" s="14">
        <v>45191</v>
      </c>
      <c r="E1260" s="15">
        <v>0.66666666666666663</v>
      </c>
      <c r="F1260" s="19" t="s">
        <v>3996</v>
      </c>
      <c r="G1260" s="15">
        <v>0.70833333333333337</v>
      </c>
      <c r="H1260" s="13" t="s">
        <v>108</v>
      </c>
      <c r="I1260" s="16" t="s">
        <v>3337</v>
      </c>
      <c r="J1260" s="16" t="s">
        <v>1536</v>
      </c>
      <c r="K1260" s="16" t="s">
        <v>9</v>
      </c>
      <c r="L1260" s="16" t="s">
        <v>1537</v>
      </c>
      <c r="M1260" s="16" t="s">
        <v>3889</v>
      </c>
      <c r="N1260" s="13" t="s">
        <v>3890</v>
      </c>
      <c r="O1260" s="13" t="str">
        <f>"0236255555"</f>
        <v>0236255555</v>
      </c>
    </row>
    <row r="1261" spans="1:15" ht="39" customHeight="1">
      <c r="A1261" s="21">
        <v>1260</v>
      </c>
      <c r="B1261" s="13" t="s">
        <v>4252</v>
      </c>
      <c r="C1261" s="22">
        <v>1</v>
      </c>
      <c r="D1261" s="14">
        <v>45191</v>
      </c>
      <c r="E1261" s="15">
        <v>0.70833333333333337</v>
      </c>
      <c r="F1261" s="19" t="s">
        <v>3996</v>
      </c>
      <c r="G1261" s="15">
        <v>0.77083333333333337</v>
      </c>
      <c r="H1261" s="13" t="s">
        <v>112</v>
      </c>
      <c r="I1261" s="16" t="s">
        <v>3359</v>
      </c>
      <c r="J1261" s="16" t="s">
        <v>1206</v>
      </c>
      <c r="K1261" s="16" t="s">
        <v>6</v>
      </c>
      <c r="L1261" s="16" t="s">
        <v>722</v>
      </c>
      <c r="M1261" s="16" t="s">
        <v>4253</v>
      </c>
      <c r="N1261" s="13" t="s">
        <v>738</v>
      </c>
      <c r="O1261" s="13" t="str">
        <f>"0298537100"</f>
        <v>0298537100</v>
      </c>
    </row>
    <row r="1262" spans="1:15" ht="39" customHeight="1">
      <c r="A1262" s="21">
        <v>1261</v>
      </c>
      <c r="B1262" s="13" t="s">
        <v>4254</v>
      </c>
      <c r="C1262" s="22">
        <v>1</v>
      </c>
      <c r="D1262" s="14">
        <v>45191</v>
      </c>
      <c r="E1262" s="15">
        <v>0.75</v>
      </c>
      <c r="F1262" s="19" t="s">
        <v>3996</v>
      </c>
      <c r="G1262" s="15">
        <v>0.83333333333333337</v>
      </c>
      <c r="H1262" s="13" t="s">
        <v>95</v>
      </c>
      <c r="I1262" s="16" t="s">
        <v>3361</v>
      </c>
      <c r="J1262" s="16" t="s">
        <v>4236</v>
      </c>
      <c r="K1262" s="16" t="s">
        <v>127</v>
      </c>
      <c r="L1262" s="16" t="s">
        <v>2493</v>
      </c>
      <c r="M1262" s="16" t="s">
        <v>2494</v>
      </c>
      <c r="N1262" s="13" t="s">
        <v>538</v>
      </c>
      <c r="O1262" s="13" t="str">
        <f>"0752515337"</f>
        <v>0752515337</v>
      </c>
    </row>
    <row r="1263" spans="1:15" ht="39" customHeight="1">
      <c r="A1263" s="21">
        <v>1262</v>
      </c>
      <c r="B1263" s="13" t="s">
        <v>3882</v>
      </c>
      <c r="C1263" s="22">
        <v>1</v>
      </c>
      <c r="D1263" s="14">
        <v>45194</v>
      </c>
      <c r="E1263" s="15">
        <v>0.72916666666666663</v>
      </c>
      <c r="F1263" s="19" t="s">
        <v>3996</v>
      </c>
      <c r="G1263" s="15">
        <v>0.77083333333333337</v>
      </c>
      <c r="H1263" s="13" t="s">
        <v>1843</v>
      </c>
      <c r="I1263" s="16" t="s">
        <v>3457</v>
      </c>
      <c r="J1263" s="16" t="s">
        <v>3883</v>
      </c>
      <c r="K1263" s="16" t="s">
        <v>9</v>
      </c>
      <c r="L1263" s="16" t="s">
        <v>3884</v>
      </c>
      <c r="M1263" s="16" t="s">
        <v>2767</v>
      </c>
      <c r="N1263" s="13" t="s">
        <v>1847</v>
      </c>
      <c r="O1263" s="13" t="str">
        <f>"0899605098"</f>
        <v>0899605098</v>
      </c>
    </row>
    <row r="1264" spans="1:15" ht="39" customHeight="1">
      <c r="A1264" s="21">
        <v>1263</v>
      </c>
      <c r="B1264" s="13" t="s">
        <v>3877</v>
      </c>
      <c r="C1264" s="22">
        <v>1</v>
      </c>
      <c r="D1264" s="14">
        <v>45195</v>
      </c>
      <c r="E1264" s="15">
        <v>0.54166666666666663</v>
      </c>
      <c r="F1264" s="19" t="s">
        <v>3996</v>
      </c>
      <c r="G1264" s="15">
        <v>0.58333333333333337</v>
      </c>
      <c r="H1264" s="13" t="s">
        <v>25</v>
      </c>
      <c r="I1264" s="16" t="s">
        <v>3294</v>
      </c>
      <c r="J1264" s="16" t="s">
        <v>2312</v>
      </c>
      <c r="K1264" s="16" t="s">
        <v>6</v>
      </c>
      <c r="L1264" s="16" t="s">
        <v>172</v>
      </c>
      <c r="M1264" s="16" t="s">
        <v>2313</v>
      </c>
      <c r="N1264" s="13" t="s">
        <v>2314</v>
      </c>
      <c r="O1264" s="13" t="str">
        <f>"0470922211"</f>
        <v>0470922211</v>
      </c>
    </row>
    <row r="1265" spans="1:15" ht="39" customHeight="1">
      <c r="A1265" s="21">
        <v>1264</v>
      </c>
      <c r="B1265" s="13" t="s">
        <v>3878</v>
      </c>
      <c r="C1265" s="22">
        <v>1</v>
      </c>
      <c r="D1265" s="14">
        <v>45195</v>
      </c>
      <c r="E1265" s="15">
        <v>0.75</v>
      </c>
      <c r="F1265" s="19" t="s">
        <v>3996</v>
      </c>
      <c r="G1265" s="15">
        <v>0.79166666666666663</v>
      </c>
      <c r="H1265" s="13" t="s">
        <v>25</v>
      </c>
      <c r="I1265" s="16" t="s">
        <v>3294</v>
      </c>
      <c r="J1265" s="16" t="s">
        <v>2312</v>
      </c>
      <c r="K1265" s="16" t="s">
        <v>6</v>
      </c>
      <c r="L1265" s="16" t="s">
        <v>172</v>
      </c>
      <c r="M1265" s="16" t="s">
        <v>2313</v>
      </c>
      <c r="N1265" s="13" t="s">
        <v>2314</v>
      </c>
      <c r="O1265" s="13" t="str">
        <f>"0470922211"</f>
        <v>0470922211</v>
      </c>
    </row>
    <row r="1266" spans="1:15" ht="39" customHeight="1">
      <c r="A1266" s="21">
        <v>1265</v>
      </c>
      <c r="B1266" s="13" t="s">
        <v>3879</v>
      </c>
      <c r="C1266" s="22">
        <v>1</v>
      </c>
      <c r="D1266" s="14">
        <v>45195</v>
      </c>
      <c r="E1266" s="15">
        <v>0.5625</v>
      </c>
      <c r="F1266" s="19" t="s">
        <v>3996</v>
      </c>
      <c r="G1266" s="15">
        <v>0.625</v>
      </c>
      <c r="H1266" s="13" t="s">
        <v>913</v>
      </c>
      <c r="I1266" s="16" t="s">
        <v>1579</v>
      </c>
      <c r="J1266" s="16" t="s">
        <v>3880</v>
      </c>
      <c r="K1266" s="16" t="s">
        <v>9</v>
      </c>
      <c r="L1266" s="16" t="s">
        <v>109</v>
      </c>
      <c r="M1266" s="16" t="s">
        <v>3881</v>
      </c>
      <c r="N1266" s="13" t="s">
        <v>1581</v>
      </c>
      <c r="O1266" s="13" t="str">
        <f>"0988880123"</f>
        <v>0988880123</v>
      </c>
    </row>
    <row r="1267" spans="1:15" ht="39" customHeight="1">
      <c r="A1267" s="21">
        <v>1266</v>
      </c>
      <c r="B1267" s="13" t="s">
        <v>4251</v>
      </c>
      <c r="C1267" s="22">
        <v>1</v>
      </c>
      <c r="D1267" s="14">
        <v>45195</v>
      </c>
      <c r="E1267" s="15">
        <v>0.72916666666666663</v>
      </c>
      <c r="F1267" s="19" t="s">
        <v>3996</v>
      </c>
      <c r="G1267" s="15">
        <v>0.77083333333333337</v>
      </c>
      <c r="H1267" s="13" t="s">
        <v>67</v>
      </c>
      <c r="I1267" s="16" t="s">
        <v>3433</v>
      </c>
      <c r="J1267" s="16" t="s">
        <v>3039</v>
      </c>
      <c r="K1267" s="16" t="s">
        <v>9</v>
      </c>
      <c r="L1267" s="16" t="s">
        <v>267</v>
      </c>
      <c r="M1267" s="16" t="s">
        <v>1203</v>
      </c>
      <c r="N1267" s="13" t="s">
        <v>1204</v>
      </c>
      <c r="O1267" s="13" t="str">
        <f>"0425265511"</f>
        <v>0425265511</v>
      </c>
    </row>
    <row r="1268" spans="1:15" ht="39" customHeight="1">
      <c r="A1268" s="21">
        <v>1267</v>
      </c>
      <c r="B1268" s="13" t="s">
        <v>3875</v>
      </c>
      <c r="C1268" s="22">
        <v>1</v>
      </c>
      <c r="D1268" s="14">
        <v>45196</v>
      </c>
      <c r="E1268" s="15">
        <v>0.72916666666666663</v>
      </c>
      <c r="F1268" s="19" t="s">
        <v>3996</v>
      </c>
      <c r="G1268" s="15">
        <v>0.77083333333333337</v>
      </c>
      <c r="H1268" s="13" t="s">
        <v>913</v>
      </c>
      <c r="I1268" s="16" t="s">
        <v>3312</v>
      </c>
      <c r="J1268" s="16" t="s">
        <v>3866</v>
      </c>
      <c r="K1268" s="16" t="s">
        <v>6</v>
      </c>
      <c r="L1268" s="16" t="s">
        <v>3876</v>
      </c>
      <c r="M1268" s="16" t="s">
        <v>3868</v>
      </c>
      <c r="N1268" s="13" t="s">
        <v>3869</v>
      </c>
      <c r="O1268" s="13" t="str">
        <f>"0989734111"</f>
        <v>0989734111</v>
      </c>
    </row>
    <row r="1269" spans="1:15" ht="39" customHeight="1">
      <c r="A1269" s="21">
        <v>1268</v>
      </c>
      <c r="B1269" s="13" t="s">
        <v>4246</v>
      </c>
      <c r="C1269" s="22">
        <v>1</v>
      </c>
      <c r="D1269" s="14">
        <v>45196</v>
      </c>
      <c r="E1269" s="15">
        <v>0.71875</v>
      </c>
      <c r="F1269" s="19" t="s">
        <v>3996</v>
      </c>
      <c r="G1269" s="15">
        <v>0.76041666666666663</v>
      </c>
      <c r="H1269" s="13" t="s">
        <v>117</v>
      </c>
      <c r="I1269" s="16" t="s">
        <v>3424</v>
      </c>
      <c r="J1269" s="16" t="s">
        <v>1619</v>
      </c>
      <c r="K1269" s="16" t="s">
        <v>9</v>
      </c>
      <c r="L1269" s="16" t="s">
        <v>4247</v>
      </c>
      <c r="M1269" s="16" t="s">
        <v>1621</v>
      </c>
      <c r="N1269" s="13" t="s">
        <v>1260</v>
      </c>
      <c r="O1269" s="13" t="str">
        <f>"0166228111"</f>
        <v>0166228111</v>
      </c>
    </row>
    <row r="1270" spans="1:15" ht="39" customHeight="1">
      <c r="A1270" s="21">
        <v>1269</v>
      </c>
      <c r="B1270" s="13" t="s">
        <v>4248</v>
      </c>
      <c r="C1270" s="22">
        <v>1</v>
      </c>
      <c r="D1270" s="14">
        <v>45196</v>
      </c>
      <c r="E1270" s="15">
        <v>0.71875</v>
      </c>
      <c r="F1270" s="19" t="s">
        <v>3996</v>
      </c>
      <c r="G1270" s="15">
        <v>0.76041666666666663</v>
      </c>
      <c r="H1270" s="13" t="s">
        <v>110</v>
      </c>
      <c r="I1270" s="16" t="s">
        <v>3289</v>
      </c>
      <c r="J1270" s="16" t="s">
        <v>3575</v>
      </c>
      <c r="K1270" s="16" t="s">
        <v>6</v>
      </c>
      <c r="L1270" s="16" t="s">
        <v>722</v>
      </c>
      <c r="M1270" s="16" t="s">
        <v>317</v>
      </c>
      <c r="N1270" s="13" t="s">
        <v>446</v>
      </c>
      <c r="O1270" s="13" t="str">
        <f>"0534352618"</f>
        <v>0534352618</v>
      </c>
    </row>
    <row r="1271" spans="1:15" ht="39" customHeight="1">
      <c r="A1271" s="21">
        <v>1270</v>
      </c>
      <c r="B1271" s="13" t="s">
        <v>4249</v>
      </c>
      <c r="C1271" s="22">
        <v>1</v>
      </c>
      <c r="D1271" s="14">
        <v>45196</v>
      </c>
      <c r="E1271" s="15">
        <v>0.58333333333333337</v>
      </c>
      <c r="F1271" s="19" t="s">
        <v>3996</v>
      </c>
      <c r="G1271" s="15">
        <v>0.66666666666666663</v>
      </c>
      <c r="H1271" s="13" t="s">
        <v>95</v>
      </c>
      <c r="I1271" s="16" t="s">
        <v>3361</v>
      </c>
      <c r="J1271" s="16" t="s">
        <v>4236</v>
      </c>
      <c r="K1271" s="16" t="s">
        <v>127</v>
      </c>
      <c r="L1271" s="16" t="s">
        <v>3728</v>
      </c>
      <c r="M1271" s="16" t="s">
        <v>2494</v>
      </c>
      <c r="N1271" s="13" t="s">
        <v>538</v>
      </c>
      <c r="O1271" s="13" t="str">
        <f>"0752515337"</f>
        <v>0752515337</v>
      </c>
    </row>
    <row r="1272" spans="1:15" ht="39" customHeight="1">
      <c r="A1272" s="21">
        <v>1271</v>
      </c>
      <c r="B1272" s="13" t="s">
        <v>4250</v>
      </c>
      <c r="C1272" s="22">
        <v>1</v>
      </c>
      <c r="D1272" s="14">
        <v>45196</v>
      </c>
      <c r="E1272" s="15">
        <v>0.77083333333333337</v>
      </c>
      <c r="F1272" s="19" t="s">
        <v>3996</v>
      </c>
      <c r="G1272" s="15">
        <v>0.8125</v>
      </c>
      <c r="H1272" s="13" t="s">
        <v>102</v>
      </c>
      <c r="I1272" s="16" t="s">
        <v>3426</v>
      </c>
      <c r="J1272" s="16" t="s">
        <v>1344</v>
      </c>
      <c r="K1272" s="16" t="s">
        <v>9</v>
      </c>
      <c r="L1272" s="16" t="s">
        <v>181</v>
      </c>
      <c r="M1272" s="16" t="s">
        <v>2431</v>
      </c>
      <c r="N1272" s="13" t="s">
        <v>391</v>
      </c>
      <c r="O1272" s="13" t="str">
        <f>"0429951195"</f>
        <v>0429951195</v>
      </c>
    </row>
    <row r="1273" spans="1:15" ht="39" customHeight="1">
      <c r="A1273" s="21">
        <v>1272</v>
      </c>
      <c r="B1273" s="13" t="s">
        <v>3865</v>
      </c>
      <c r="C1273" s="22">
        <v>1</v>
      </c>
      <c r="D1273" s="14">
        <v>45197</v>
      </c>
      <c r="E1273" s="15">
        <v>0.3125</v>
      </c>
      <c r="F1273" s="19" t="s">
        <v>3996</v>
      </c>
      <c r="G1273" s="15">
        <v>0.35416666666666669</v>
      </c>
      <c r="H1273" s="13" t="s">
        <v>913</v>
      </c>
      <c r="I1273" s="16" t="s">
        <v>3312</v>
      </c>
      <c r="J1273" s="16" t="s">
        <v>3866</v>
      </c>
      <c r="K1273" s="16" t="s">
        <v>6</v>
      </c>
      <c r="L1273" s="16" t="s">
        <v>3867</v>
      </c>
      <c r="M1273" s="16" t="s">
        <v>3868</v>
      </c>
      <c r="N1273" s="13" t="s">
        <v>3869</v>
      </c>
      <c r="O1273" s="13" t="str">
        <f>"0989734111"</f>
        <v>0989734111</v>
      </c>
    </row>
    <row r="1274" spans="1:15" ht="39" customHeight="1">
      <c r="A1274" s="21">
        <v>1273</v>
      </c>
      <c r="B1274" s="13" t="s">
        <v>3870</v>
      </c>
      <c r="C1274" s="22">
        <v>1</v>
      </c>
      <c r="D1274" s="14">
        <v>45197</v>
      </c>
      <c r="E1274" s="15">
        <v>0.70833333333333337</v>
      </c>
      <c r="F1274" s="19" t="s">
        <v>3996</v>
      </c>
      <c r="G1274" s="15">
        <v>0.75</v>
      </c>
      <c r="H1274" s="13" t="s">
        <v>67</v>
      </c>
      <c r="I1274" s="16" t="s">
        <v>3362</v>
      </c>
      <c r="J1274" s="16" t="s">
        <v>2791</v>
      </c>
      <c r="K1274" s="16" t="s">
        <v>127</v>
      </c>
      <c r="L1274" s="16" t="s">
        <v>2458</v>
      </c>
      <c r="M1274" s="16" t="s">
        <v>3871</v>
      </c>
      <c r="N1274" s="13" t="s">
        <v>3872</v>
      </c>
      <c r="O1274" s="13" t="str">
        <f>"0423005111"</f>
        <v>0423005111</v>
      </c>
    </row>
    <row r="1275" spans="1:15" ht="39" customHeight="1">
      <c r="A1275" s="21">
        <v>1274</v>
      </c>
      <c r="B1275" s="13" t="s">
        <v>3873</v>
      </c>
      <c r="C1275" s="22">
        <v>1</v>
      </c>
      <c r="D1275" s="14">
        <v>45197</v>
      </c>
      <c r="E1275" s="15">
        <v>0.71875</v>
      </c>
      <c r="F1275" s="19" t="s">
        <v>3996</v>
      </c>
      <c r="G1275" s="15">
        <v>0.76041666666666663</v>
      </c>
      <c r="H1275" s="13" t="s">
        <v>484</v>
      </c>
      <c r="I1275" s="16" t="s">
        <v>3378</v>
      </c>
      <c r="J1275" s="16" t="s">
        <v>3044</v>
      </c>
      <c r="K1275" s="16" t="s">
        <v>13</v>
      </c>
      <c r="L1275" s="16" t="s">
        <v>3874</v>
      </c>
      <c r="M1275" s="16" t="s">
        <v>1318</v>
      </c>
      <c r="N1275" s="13" t="s">
        <v>2640</v>
      </c>
      <c r="O1275" s="13" t="str">
        <f>"0948298904"</f>
        <v>0948298904</v>
      </c>
    </row>
    <row r="1276" spans="1:15" ht="39" customHeight="1">
      <c r="A1276" s="21">
        <v>1275</v>
      </c>
      <c r="B1276" s="13" t="s">
        <v>3803</v>
      </c>
      <c r="C1276" s="22">
        <v>1</v>
      </c>
      <c r="D1276" s="14">
        <v>45198</v>
      </c>
      <c r="E1276" s="15">
        <v>0.72916666666666663</v>
      </c>
      <c r="F1276" s="19" t="s">
        <v>3996</v>
      </c>
      <c r="G1276" s="15">
        <v>0.79166666666666663</v>
      </c>
      <c r="H1276" s="13" t="s">
        <v>115</v>
      </c>
      <c r="I1276" s="16" t="s">
        <v>3326</v>
      </c>
      <c r="J1276" s="16" t="s">
        <v>1325</v>
      </c>
      <c r="K1276" s="16" t="s">
        <v>9</v>
      </c>
      <c r="L1276" s="16" t="s">
        <v>1326</v>
      </c>
      <c r="M1276" s="16" t="s">
        <v>3804</v>
      </c>
      <c r="N1276" s="13" t="s">
        <v>1328</v>
      </c>
      <c r="O1276" s="13" t="str">
        <f>"0724451000"</f>
        <v>0724451000</v>
      </c>
    </row>
    <row r="1277" spans="1:15" ht="39" customHeight="1">
      <c r="A1277" s="21">
        <v>1276</v>
      </c>
      <c r="B1277" s="13" t="s">
        <v>4245</v>
      </c>
      <c r="C1277" s="22">
        <v>1</v>
      </c>
      <c r="D1277" s="14">
        <v>45198</v>
      </c>
      <c r="E1277" s="15">
        <v>0.75</v>
      </c>
      <c r="F1277" s="19" t="s">
        <v>3996</v>
      </c>
      <c r="G1277" s="15">
        <v>0.79166666666666663</v>
      </c>
      <c r="H1277" s="13" t="s">
        <v>67</v>
      </c>
      <c r="I1277" s="16" t="s">
        <v>3341</v>
      </c>
      <c r="J1277" s="16" t="s">
        <v>424</v>
      </c>
      <c r="K1277" s="16" t="s">
        <v>13</v>
      </c>
      <c r="L1277" s="16" t="s">
        <v>128</v>
      </c>
      <c r="M1277" s="16" t="s">
        <v>425</v>
      </c>
      <c r="N1277" s="13" t="s">
        <v>426</v>
      </c>
      <c r="O1277" s="13" t="str">
        <f>"0338629111"</f>
        <v>0338629111</v>
      </c>
    </row>
    <row r="1278" spans="1:15" ht="39" customHeight="1">
      <c r="A1278" s="21">
        <v>1277</v>
      </c>
      <c r="B1278" s="13" t="s">
        <v>3860</v>
      </c>
      <c r="C1278" s="22">
        <v>1</v>
      </c>
      <c r="D1278" s="14">
        <v>45199</v>
      </c>
      <c r="E1278" s="15">
        <v>0.58333333333333337</v>
      </c>
      <c r="F1278" s="19" t="s">
        <v>3996</v>
      </c>
      <c r="G1278" s="15">
        <v>0.66666666666666663</v>
      </c>
      <c r="H1278" s="13" t="s">
        <v>115</v>
      </c>
      <c r="I1278" s="16" t="s">
        <v>3468</v>
      </c>
      <c r="J1278" s="16" t="s">
        <v>3861</v>
      </c>
      <c r="K1278" s="16" t="s">
        <v>9</v>
      </c>
      <c r="L1278" s="16" t="s">
        <v>3862</v>
      </c>
      <c r="M1278" s="16" t="s">
        <v>3863</v>
      </c>
      <c r="N1278" s="13" t="s">
        <v>3864</v>
      </c>
      <c r="O1278" s="13" t="str">
        <f>"0662683970"</f>
        <v>0662683970</v>
      </c>
    </row>
    <row r="1279" spans="1:15" ht="39" customHeight="1">
      <c r="A1279" s="21">
        <v>1278</v>
      </c>
      <c r="B1279" s="13" t="s">
        <v>3805</v>
      </c>
      <c r="C1279" s="22">
        <v>1</v>
      </c>
      <c r="D1279" s="14">
        <v>45201</v>
      </c>
      <c r="E1279" s="15">
        <v>0.75</v>
      </c>
      <c r="F1279" s="19" t="s">
        <v>3996</v>
      </c>
      <c r="G1279" s="15">
        <v>0.79166666666666663</v>
      </c>
      <c r="H1279" s="13" t="s">
        <v>484</v>
      </c>
      <c r="I1279" s="16" t="s">
        <v>3036</v>
      </c>
      <c r="J1279" s="16" t="s">
        <v>1379</v>
      </c>
      <c r="K1279" s="16" t="s">
        <v>9</v>
      </c>
      <c r="L1279" s="16" t="s">
        <v>2633</v>
      </c>
      <c r="M1279" s="16" t="s">
        <v>3806</v>
      </c>
      <c r="N1279" s="13" t="s">
        <v>1382</v>
      </c>
      <c r="O1279" s="13" t="str">
        <f>"0944531061"</f>
        <v>0944531061</v>
      </c>
    </row>
    <row r="1280" spans="1:15" ht="39" customHeight="1">
      <c r="A1280" s="21">
        <v>1279</v>
      </c>
      <c r="B1280" s="13" t="s">
        <v>4243</v>
      </c>
      <c r="C1280" s="22">
        <v>1</v>
      </c>
      <c r="D1280" s="14">
        <v>45201</v>
      </c>
      <c r="E1280" s="15">
        <v>0.70833333333333337</v>
      </c>
      <c r="F1280" s="19" t="s">
        <v>3996</v>
      </c>
      <c r="G1280" s="15">
        <v>0.75</v>
      </c>
      <c r="H1280" s="13" t="s">
        <v>115</v>
      </c>
      <c r="I1280" s="16" t="s">
        <v>4116</v>
      </c>
      <c r="J1280" s="16" t="s">
        <v>4244</v>
      </c>
      <c r="K1280" s="16" t="s">
        <v>9</v>
      </c>
      <c r="L1280" s="16" t="s">
        <v>181</v>
      </c>
      <c r="M1280" s="16" t="s">
        <v>4118</v>
      </c>
      <c r="N1280" s="13" t="s">
        <v>413</v>
      </c>
      <c r="O1280" s="13" t="str">
        <f>"0666921201"</f>
        <v>0666921201</v>
      </c>
    </row>
    <row r="1281" spans="1:15" ht="39" customHeight="1">
      <c r="A1281" s="21">
        <v>1280</v>
      </c>
      <c r="B1281" s="13" t="s">
        <v>3858</v>
      </c>
      <c r="C1281" s="22">
        <v>1</v>
      </c>
      <c r="D1281" s="14">
        <v>45202</v>
      </c>
      <c r="E1281" s="15">
        <v>0.72916666666666663</v>
      </c>
      <c r="F1281" s="19" t="s">
        <v>3996</v>
      </c>
      <c r="G1281" s="15">
        <v>0.77083333333333337</v>
      </c>
      <c r="H1281" s="13" t="s">
        <v>117</v>
      </c>
      <c r="I1281" s="16" t="s">
        <v>3534</v>
      </c>
      <c r="J1281" s="16" t="s">
        <v>3859</v>
      </c>
      <c r="K1281" s="16" t="s">
        <v>6</v>
      </c>
      <c r="L1281" s="16" t="s">
        <v>119</v>
      </c>
      <c r="M1281" s="16" t="s">
        <v>158</v>
      </c>
      <c r="N1281" s="13" t="s">
        <v>121</v>
      </c>
      <c r="O1281" s="13" t="str">
        <f>"0117221110"</f>
        <v>0117221110</v>
      </c>
    </row>
    <row r="1282" spans="1:15" ht="39" customHeight="1">
      <c r="A1282" s="21">
        <v>1281</v>
      </c>
      <c r="B1282" s="13" t="s">
        <v>4235</v>
      </c>
      <c r="C1282" s="22">
        <v>1</v>
      </c>
      <c r="D1282" s="14">
        <v>45202</v>
      </c>
      <c r="E1282" s="15">
        <v>0.75</v>
      </c>
      <c r="F1282" s="19" t="s">
        <v>3996</v>
      </c>
      <c r="G1282" s="15">
        <v>0.83333333333333337</v>
      </c>
      <c r="H1282" s="13" t="s">
        <v>95</v>
      </c>
      <c r="I1282" s="16" t="s">
        <v>3361</v>
      </c>
      <c r="J1282" s="16" t="s">
        <v>4236</v>
      </c>
      <c r="K1282" s="16" t="s">
        <v>127</v>
      </c>
      <c r="L1282" s="16" t="s">
        <v>2493</v>
      </c>
      <c r="M1282" s="16" t="s">
        <v>2494</v>
      </c>
      <c r="N1282" s="13" t="s">
        <v>538</v>
      </c>
      <c r="O1282" s="13" t="str">
        <f>"0752515337"</f>
        <v>0752515337</v>
      </c>
    </row>
    <row r="1283" spans="1:15" ht="39" customHeight="1">
      <c r="A1283" s="21">
        <v>1282</v>
      </c>
      <c r="B1283" s="13" t="s">
        <v>4237</v>
      </c>
      <c r="C1283" s="22">
        <v>1</v>
      </c>
      <c r="D1283" s="14">
        <v>45202</v>
      </c>
      <c r="E1283" s="15">
        <v>0.70833333333333337</v>
      </c>
      <c r="F1283" s="19" t="s">
        <v>3996</v>
      </c>
      <c r="G1283" s="15">
        <v>0.75</v>
      </c>
      <c r="H1283" s="13" t="s">
        <v>484</v>
      </c>
      <c r="I1283" s="16" t="s">
        <v>3328</v>
      </c>
      <c r="J1283" s="16" t="s">
        <v>1346</v>
      </c>
      <c r="K1283" s="16" t="s">
        <v>13</v>
      </c>
      <c r="L1283" s="16" t="s">
        <v>2902</v>
      </c>
      <c r="M1283" s="16" t="s">
        <v>1348</v>
      </c>
      <c r="N1283" s="13" t="s">
        <v>1778</v>
      </c>
      <c r="O1283" s="13" t="str">
        <f>"0928011011"</f>
        <v>0928011011</v>
      </c>
    </row>
    <row r="1284" spans="1:15" ht="39" customHeight="1">
      <c r="A1284" s="21">
        <v>1283</v>
      </c>
      <c r="B1284" s="13" t="s">
        <v>4238</v>
      </c>
      <c r="C1284" s="22">
        <v>1</v>
      </c>
      <c r="D1284" s="14">
        <v>45202</v>
      </c>
      <c r="E1284" s="15">
        <v>0.72916666666666663</v>
      </c>
      <c r="F1284" s="19" t="s">
        <v>3996</v>
      </c>
      <c r="G1284" s="15">
        <v>0.77083333333333337</v>
      </c>
      <c r="H1284" s="13" t="s">
        <v>110</v>
      </c>
      <c r="I1284" s="16" t="s">
        <v>3429</v>
      </c>
      <c r="J1284" s="16" t="s">
        <v>1586</v>
      </c>
      <c r="K1284" s="16" t="s">
        <v>6</v>
      </c>
      <c r="L1284" s="16" t="s">
        <v>4239</v>
      </c>
      <c r="M1284" s="16" t="s">
        <v>1587</v>
      </c>
      <c r="N1284" s="13" t="s">
        <v>1588</v>
      </c>
      <c r="O1284" s="13" t="str">
        <f>"0534512703"</f>
        <v>0534512703</v>
      </c>
    </row>
    <row r="1285" spans="1:15" ht="39" customHeight="1">
      <c r="A1285" s="21">
        <v>1284</v>
      </c>
      <c r="B1285" s="13" t="s">
        <v>4240</v>
      </c>
      <c r="C1285" s="22">
        <v>1</v>
      </c>
      <c r="D1285" s="14">
        <v>45202</v>
      </c>
      <c r="E1285" s="15">
        <v>0.75</v>
      </c>
      <c r="F1285" s="19" t="s">
        <v>3996</v>
      </c>
      <c r="G1285" s="15">
        <v>0.79166666666666663</v>
      </c>
      <c r="H1285" s="13" t="s">
        <v>129</v>
      </c>
      <c r="I1285" s="16" t="s">
        <v>130</v>
      </c>
      <c r="J1285" s="16" t="s">
        <v>131</v>
      </c>
      <c r="K1285" s="16" t="s">
        <v>13</v>
      </c>
      <c r="L1285" s="16" t="s">
        <v>4241</v>
      </c>
      <c r="M1285" s="16" t="s">
        <v>4242</v>
      </c>
      <c r="N1285" s="13" t="s">
        <v>2425</v>
      </c>
      <c r="O1285" s="13" t="str">
        <f>"0975467454"</f>
        <v>0975467454</v>
      </c>
    </row>
    <row r="1286" spans="1:15" ht="39" customHeight="1">
      <c r="A1286" s="21">
        <v>1285</v>
      </c>
      <c r="B1286" s="13" t="s">
        <v>3807</v>
      </c>
      <c r="C1286" s="22">
        <v>1</v>
      </c>
      <c r="D1286" s="14">
        <v>45203</v>
      </c>
      <c r="E1286" s="15">
        <v>0.72916666666666663</v>
      </c>
      <c r="F1286" s="19" t="s">
        <v>3996</v>
      </c>
      <c r="G1286" s="15">
        <v>0.77083333333333337</v>
      </c>
      <c r="H1286" s="13" t="s">
        <v>25</v>
      </c>
      <c r="I1286" s="16" t="s">
        <v>3309</v>
      </c>
      <c r="J1286" s="16" t="s">
        <v>473</v>
      </c>
      <c r="K1286" s="16" t="s">
        <v>6</v>
      </c>
      <c r="L1286" s="16" t="s">
        <v>3808</v>
      </c>
      <c r="M1286" s="16" t="s">
        <v>475</v>
      </c>
      <c r="N1286" s="13" t="s">
        <v>476</v>
      </c>
      <c r="O1286" s="13" t="str">
        <f>"0479638111"</f>
        <v>0479638111</v>
      </c>
    </row>
    <row r="1287" spans="1:15" ht="39" customHeight="1">
      <c r="A1287" s="21">
        <v>1286</v>
      </c>
      <c r="B1287" s="13" t="s">
        <v>4228</v>
      </c>
      <c r="C1287" s="22">
        <v>1</v>
      </c>
      <c r="D1287" s="14">
        <v>45203</v>
      </c>
      <c r="E1287" s="15">
        <v>0.71875</v>
      </c>
      <c r="F1287" s="19" t="s">
        <v>3996</v>
      </c>
      <c r="G1287" s="15">
        <v>0.76041666666666663</v>
      </c>
      <c r="H1287" s="13" t="s">
        <v>110</v>
      </c>
      <c r="I1287" s="16" t="s">
        <v>3354</v>
      </c>
      <c r="J1287" s="16" t="s">
        <v>4229</v>
      </c>
      <c r="K1287" s="16" t="s">
        <v>13</v>
      </c>
      <c r="L1287" s="16" t="s">
        <v>1861</v>
      </c>
      <c r="M1287" s="16" t="s">
        <v>2882</v>
      </c>
      <c r="N1287" s="13" t="s">
        <v>3943</v>
      </c>
      <c r="O1287" s="13" t="str">
        <f>"0538385000"</f>
        <v>0538385000</v>
      </c>
    </row>
    <row r="1288" spans="1:15" ht="39" customHeight="1">
      <c r="A1288" s="21">
        <v>1287</v>
      </c>
      <c r="B1288" s="13" t="s">
        <v>4230</v>
      </c>
      <c r="C1288" s="22">
        <v>1</v>
      </c>
      <c r="D1288" s="14">
        <v>45203</v>
      </c>
      <c r="E1288" s="15">
        <v>0.70833333333333337</v>
      </c>
      <c r="F1288" s="19" t="s">
        <v>3996</v>
      </c>
      <c r="G1288" s="15">
        <v>0.75</v>
      </c>
      <c r="H1288" s="13" t="s">
        <v>112</v>
      </c>
      <c r="I1288" s="16" t="s">
        <v>3359</v>
      </c>
      <c r="J1288" s="16" t="s">
        <v>4092</v>
      </c>
      <c r="K1288" s="16" t="s">
        <v>13</v>
      </c>
      <c r="L1288" s="16" t="s">
        <v>4231</v>
      </c>
      <c r="M1288" s="16" t="s">
        <v>1835</v>
      </c>
      <c r="N1288" s="13" t="s">
        <v>2626</v>
      </c>
      <c r="O1288" s="13" t="str">
        <f>"0298533516"</f>
        <v>0298533516</v>
      </c>
    </row>
    <row r="1289" spans="1:15" ht="39" customHeight="1">
      <c r="A1289" s="21">
        <v>1288</v>
      </c>
      <c r="B1289" s="13" t="s">
        <v>4232</v>
      </c>
      <c r="C1289" s="22">
        <v>1</v>
      </c>
      <c r="D1289" s="14">
        <v>45203</v>
      </c>
      <c r="E1289" s="15">
        <v>0.72916666666666663</v>
      </c>
      <c r="F1289" s="19" t="s">
        <v>3996</v>
      </c>
      <c r="G1289" s="15">
        <v>0.77083333333333337</v>
      </c>
      <c r="H1289" s="13" t="s">
        <v>147</v>
      </c>
      <c r="I1289" s="16" t="s">
        <v>3356</v>
      </c>
      <c r="J1289" s="16" t="s">
        <v>4233</v>
      </c>
      <c r="K1289" s="16" t="s">
        <v>13</v>
      </c>
      <c r="L1289" s="16" t="s">
        <v>4234</v>
      </c>
      <c r="M1289" s="16" t="s">
        <v>1898</v>
      </c>
      <c r="N1289" s="13" t="s">
        <v>1482</v>
      </c>
      <c r="O1289" s="13" t="str">
        <f>"0734410828"</f>
        <v>0734410828</v>
      </c>
    </row>
    <row r="1290" spans="1:15" ht="39" customHeight="1">
      <c r="A1290" s="21">
        <v>1289</v>
      </c>
      <c r="B1290" s="13" t="s">
        <v>3854</v>
      </c>
      <c r="C1290" s="22">
        <v>1</v>
      </c>
      <c r="D1290" s="14">
        <v>45204</v>
      </c>
      <c r="E1290" s="15">
        <v>0.71875</v>
      </c>
      <c r="F1290" s="19" t="s">
        <v>3996</v>
      </c>
      <c r="G1290" s="15">
        <v>0.77083333333333337</v>
      </c>
      <c r="H1290" s="13" t="s">
        <v>115</v>
      </c>
      <c r="I1290" s="16" t="s">
        <v>3297</v>
      </c>
      <c r="J1290" s="16" t="s">
        <v>3855</v>
      </c>
      <c r="K1290" s="16" t="s">
        <v>13</v>
      </c>
      <c r="L1290" s="16" t="s">
        <v>3856</v>
      </c>
      <c r="M1290" s="16" t="s">
        <v>455</v>
      </c>
      <c r="N1290" s="13" t="s">
        <v>3857</v>
      </c>
      <c r="O1290" s="13" t="str">
        <f>"0663720640"</f>
        <v>0663720640</v>
      </c>
    </row>
    <row r="1291" spans="1:15" ht="39" customHeight="1">
      <c r="A1291" s="21">
        <v>1290</v>
      </c>
      <c r="B1291" s="13" t="s">
        <v>4226</v>
      </c>
      <c r="C1291" s="22">
        <v>1</v>
      </c>
      <c r="D1291" s="14">
        <v>45204</v>
      </c>
      <c r="E1291" s="15">
        <v>0.66666666666666663</v>
      </c>
      <c r="F1291" s="19" t="s">
        <v>3996</v>
      </c>
      <c r="G1291" s="15">
        <v>0.71875</v>
      </c>
      <c r="H1291" s="13" t="s">
        <v>324</v>
      </c>
      <c r="I1291" s="16" t="s">
        <v>3709</v>
      </c>
      <c r="J1291" s="16" t="s">
        <v>1082</v>
      </c>
      <c r="K1291" s="16" t="s">
        <v>13</v>
      </c>
      <c r="L1291" s="16" t="s">
        <v>4227</v>
      </c>
      <c r="M1291" s="16" t="s">
        <v>3711</v>
      </c>
      <c r="N1291" s="13" t="s">
        <v>2645</v>
      </c>
      <c r="O1291" s="13" t="str">
        <f>"0985851864"</f>
        <v>0985851864</v>
      </c>
    </row>
    <row r="1292" spans="1:15" ht="39" customHeight="1">
      <c r="A1292" s="21">
        <v>1291</v>
      </c>
      <c r="B1292" s="13" t="s">
        <v>3848</v>
      </c>
      <c r="C1292" s="22">
        <v>1</v>
      </c>
      <c r="D1292" s="14">
        <v>45205</v>
      </c>
      <c r="E1292" s="15">
        <v>0.5625</v>
      </c>
      <c r="F1292" s="19" t="s">
        <v>3996</v>
      </c>
      <c r="G1292" s="15">
        <v>0.60416666666666663</v>
      </c>
      <c r="H1292" s="13" t="s">
        <v>115</v>
      </c>
      <c r="I1292" s="16" t="s">
        <v>3401</v>
      </c>
      <c r="J1292" s="16" t="s">
        <v>3849</v>
      </c>
      <c r="K1292" s="16" t="s">
        <v>13</v>
      </c>
      <c r="L1292" s="16" t="s">
        <v>3850</v>
      </c>
      <c r="M1292" s="16" t="s">
        <v>3851</v>
      </c>
      <c r="N1292" s="13" t="s">
        <v>396</v>
      </c>
      <c r="O1292" s="13" t="str">
        <f>"0668651211"</f>
        <v>0668651211</v>
      </c>
    </row>
    <row r="1293" spans="1:15" ht="39" customHeight="1">
      <c r="A1293" s="21">
        <v>1292</v>
      </c>
      <c r="B1293" s="13" t="s">
        <v>3852</v>
      </c>
      <c r="C1293" s="22">
        <v>1</v>
      </c>
      <c r="D1293" s="14">
        <v>45205</v>
      </c>
      <c r="E1293" s="15">
        <v>0.66666666666666663</v>
      </c>
      <c r="F1293" s="19" t="s">
        <v>3996</v>
      </c>
      <c r="G1293" s="15">
        <v>0.75</v>
      </c>
      <c r="H1293" s="13" t="s">
        <v>110</v>
      </c>
      <c r="I1293" s="16" t="s">
        <v>3472</v>
      </c>
      <c r="J1293" s="16" t="s">
        <v>3745</v>
      </c>
      <c r="K1293" s="16" t="s">
        <v>13</v>
      </c>
      <c r="L1293" s="16" t="s">
        <v>3853</v>
      </c>
      <c r="M1293" s="16" t="s">
        <v>1649</v>
      </c>
      <c r="N1293" s="13" t="s">
        <v>1650</v>
      </c>
      <c r="O1293" s="13" t="str">
        <f>"0544273151"</f>
        <v>0544273151</v>
      </c>
    </row>
    <row r="1294" spans="1:15" ht="39" customHeight="1">
      <c r="A1294" s="21">
        <v>1293</v>
      </c>
      <c r="B1294" s="13" t="s">
        <v>4215</v>
      </c>
      <c r="C1294" s="22">
        <v>1</v>
      </c>
      <c r="D1294" s="14">
        <v>45205</v>
      </c>
      <c r="E1294" s="15">
        <v>0.72916666666666663</v>
      </c>
      <c r="F1294" s="19" t="s">
        <v>3996</v>
      </c>
      <c r="G1294" s="15">
        <v>0.77083333333333337</v>
      </c>
      <c r="H1294" s="13" t="s">
        <v>159</v>
      </c>
      <c r="I1294" s="16" t="s">
        <v>3513</v>
      </c>
      <c r="J1294" s="16" t="s">
        <v>1441</v>
      </c>
      <c r="K1294" s="16" t="s">
        <v>6</v>
      </c>
      <c r="L1294" s="16" t="s">
        <v>92</v>
      </c>
      <c r="M1294" s="16" t="s">
        <v>4216</v>
      </c>
      <c r="N1294" s="13" t="s">
        <v>4217</v>
      </c>
      <c r="O1294" s="13" t="str">
        <f>"0252815151"</f>
        <v>0252815151</v>
      </c>
    </row>
    <row r="1295" spans="1:15" ht="39" customHeight="1">
      <c r="A1295" s="21">
        <v>1294</v>
      </c>
      <c r="B1295" s="13" t="s">
        <v>4218</v>
      </c>
      <c r="C1295" s="22">
        <v>1</v>
      </c>
      <c r="D1295" s="14">
        <v>45205</v>
      </c>
      <c r="E1295" s="15">
        <v>0.70833333333333337</v>
      </c>
      <c r="F1295" s="19" t="s">
        <v>3996</v>
      </c>
      <c r="G1295" s="15">
        <v>0.76041666666666663</v>
      </c>
      <c r="H1295" s="13" t="s">
        <v>707</v>
      </c>
      <c r="I1295" s="16" t="s">
        <v>3342</v>
      </c>
      <c r="J1295" s="16" t="s">
        <v>888</v>
      </c>
      <c r="K1295" s="16" t="s">
        <v>13</v>
      </c>
      <c r="L1295" s="16" t="s">
        <v>4219</v>
      </c>
      <c r="M1295" s="16" t="s">
        <v>2597</v>
      </c>
      <c r="N1295" s="13" t="s">
        <v>891</v>
      </c>
      <c r="O1295" s="13" t="str">
        <f>"0177342171"</f>
        <v>0177342171</v>
      </c>
    </row>
    <row r="1296" spans="1:15" ht="39" customHeight="1">
      <c r="A1296" s="21">
        <v>1295</v>
      </c>
      <c r="B1296" s="13" t="s">
        <v>4220</v>
      </c>
      <c r="C1296" s="22">
        <v>1</v>
      </c>
      <c r="D1296" s="14">
        <v>45205</v>
      </c>
      <c r="E1296" s="15">
        <v>0.72916666666666663</v>
      </c>
      <c r="F1296" s="19" t="s">
        <v>3996</v>
      </c>
      <c r="G1296" s="15">
        <v>0.77083333333333337</v>
      </c>
      <c r="H1296" s="13" t="s">
        <v>95</v>
      </c>
      <c r="I1296" s="16" t="s">
        <v>4221</v>
      </c>
      <c r="J1296" s="16" t="s">
        <v>4222</v>
      </c>
      <c r="K1296" s="16" t="s">
        <v>9</v>
      </c>
      <c r="L1296" s="16" t="s">
        <v>4223</v>
      </c>
      <c r="M1296" s="16" t="s">
        <v>4224</v>
      </c>
      <c r="N1296" s="13" t="s">
        <v>4225</v>
      </c>
      <c r="O1296" s="13" t="str">
        <f>"0756419161"</f>
        <v>0756419161</v>
      </c>
    </row>
    <row r="1297" spans="1:15" ht="39" customHeight="1">
      <c r="A1297" s="21">
        <v>1296</v>
      </c>
      <c r="B1297" s="13" t="s">
        <v>3845</v>
      </c>
      <c r="C1297" s="22">
        <v>1</v>
      </c>
      <c r="D1297" s="14">
        <v>45210</v>
      </c>
      <c r="E1297" s="15">
        <v>0.72916666666666663</v>
      </c>
      <c r="F1297" s="19" t="s">
        <v>3996</v>
      </c>
      <c r="G1297" s="15">
        <v>0.77083333333333337</v>
      </c>
      <c r="H1297" s="13" t="s">
        <v>117</v>
      </c>
      <c r="I1297" s="16" t="s">
        <v>3305</v>
      </c>
      <c r="J1297" s="16" t="s">
        <v>695</v>
      </c>
      <c r="K1297" s="16" t="s">
        <v>6</v>
      </c>
      <c r="L1297" s="16" t="s">
        <v>3846</v>
      </c>
      <c r="M1297" s="16" t="s">
        <v>3847</v>
      </c>
      <c r="N1297" s="13" t="s">
        <v>3054</v>
      </c>
      <c r="O1297" s="13" t="str">
        <f>"0157243115"</f>
        <v>0157243115</v>
      </c>
    </row>
    <row r="1298" spans="1:15" ht="39" customHeight="1">
      <c r="A1298" s="21">
        <v>1297</v>
      </c>
      <c r="B1298" s="13" t="s">
        <v>4212</v>
      </c>
      <c r="C1298" s="22">
        <v>1</v>
      </c>
      <c r="D1298" s="14">
        <v>45210</v>
      </c>
      <c r="E1298" s="15">
        <v>0.72916666666666663</v>
      </c>
      <c r="F1298" s="19" t="s">
        <v>3996</v>
      </c>
      <c r="G1298" s="15">
        <v>0.77083333333333337</v>
      </c>
      <c r="H1298" s="13" t="s">
        <v>115</v>
      </c>
      <c r="I1298" s="16" t="s">
        <v>3345</v>
      </c>
      <c r="J1298" s="16" t="s">
        <v>1546</v>
      </c>
      <c r="K1298" s="16" t="s">
        <v>9</v>
      </c>
      <c r="L1298" s="16" t="s">
        <v>2018</v>
      </c>
      <c r="M1298" s="16" t="s">
        <v>4213</v>
      </c>
      <c r="N1298" s="13" t="s">
        <v>1548</v>
      </c>
      <c r="O1298" s="13" t="str">
        <f>"0669293604"</f>
        <v>0669293604</v>
      </c>
    </row>
    <row r="1299" spans="1:15" ht="39" customHeight="1">
      <c r="A1299" s="21">
        <v>1298</v>
      </c>
      <c r="B1299" s="13" t="s">
        <v>4214</v>
      </c>
      <c r="C1299" s="22">
        <v>1</v>
      </c>
      <c r="D1299" s="14">
        <v>45210</v>
      </c>
      <c r="E1299" s="15">
        <v>0.66666666666666663</v>
      </c>
      <c r="F1299" s="19" t="s">
        <v>3996</v>
      </c>
      <c r="G1299" s="15">
        <v>0.72916666666666663</v>
      </c>
      <c r="H1299" s="13" t="s">
        <v>707</v>
      </c>
      <c r="I1299" s="16" t="s">
        <v>3355</v>
      </c>
      <c r="J1299" s="16" t="s">
        <v>2466</v>
      </c>
      <c r="K1299" s="16" t="s">
        <v>2060</v>
      </c>
      <c r="L1299" s="16" t="s">
        <v>351</v>
      </c>
      <c r="M1299" s="16" t="s">
        <v>2468</v>
      </c>
      <c r="N1299" s="13" t="s">
        <v>2125</v>
      </c>
      <c r="O1299" s="13" t="str">
        <f>"0172395178"</f>
        <v>0172395178</v>
      </c>
    </row>
    <row r="1300" spans="1:15" ht="39" customHeight="1">
      <c r="A1300" s="21">
        <v>1299</v>
      </c>
      <c r="B1300" s="13" t="s">
        <v>4211</v>
      </c>
      <c r="C1300" s="22">
        <v>1</v>
      </c>
      <c r="D1300" s="14">
        <v>45211</v>
      </c>
      <c r="E1300" s="15">
        <v>0.71875</v>
      </c>
      <c r="F1300" s="19" t="s">
        <v>3996</v>
      </c>
      <c r="G1300" s="15">
        <v>0.76041666666666663</v>
      </c>
      <c r="H1300" s="13" t="s">
        <v>110</v>
      </c>
      <c r="I1300" s="16" t="s">
        <v>3334</v>
      </c>
      <c r="J1300" s="16" t="s">
        <v>3334</v>
      </c>
      <c r="K1300" s="16" t="s">
        <v>9</v>
      </c>
      <c r="L1300" s="16" t="s">
        <v>4195</v>
      </c>
      <c r="M1300" s="16" t="s">
        <v>4196</v>
      </c>
      <c r="N1300" s="13" t="s">
        <v>4197</v>
      </c>
      <c r="O1300" s="13" t="str">
        <f>"0545521131"</f>
        <v>0545521131</v>
      </c>
    </row>
    <row r="1301" spans="1:15" ht="39" customHeight="1">
      <c r="A1301" s="21">
        <v>1300</v>
      </c>
      <c r="B1301" s="13" t="s">
        <v>4208</v>
      </c>
      <c r="C1301" s="22">
        <v>1</v>
      </c>
      <c r="D1301" s="14">
        <v>45212</v>
      </c>
      <c r="E1301" s="15">
        <v>0.72916666666666663</v>
      </c>
      <c r="F1301" s="19" t="s">
        <v>3996</v>
      </c>
      <c r="G1301" s="15">
        <v>0.77083333333333337</v>
      </c>
      <c r="H1301" s="13" t="s">
        <v>18</v>
      </c>
      <c r="I1301" s="16" t="s">
        <v>3333</v>
      </c>
      <c r="J1301" s="16" t="s">
        <v>1555</v>
      </c>
      <c r="K1301" s="16" t="s">
        <v>9</v>
      </c>
      <c r="L1301" s="16" t="s">
        <v>4209</v>
      </c>
      <c r="M1301" s="16" t="s">
        <v>21</v>
      </c>
      <c r="N1301" s="13" t="s">
        <v>22</v>
      </c>
      <c r="O1301" s="13" t="str">
        <f>"0742241252"</f>
        <v>0742241252</v>
      </c>
    </row>
    <row r="1302" spans="1:15" ht="39" customHeight="1">
      <c r="A1302" s="21">
        <v>1301</v>
      </c>
      <c r="B1302" s="13" t="s">
        <v>4210</v>
      </c>
      <c r="C1302" s="22">
        <v>1</v>
      </c>
      <c r="D1302" s="14">
        <v>45212</v>
      </c>
      <c r="E1302" s="15">
        <v>0.73958333333333337</v>
      </c>
      <c r="F1302" s="19" t="s">
        <v>3996</v>
      </c>
      <c r="G1302" s="15">
        <v>0.80208333333333337</v>
      </c>
      <c r="H1302" s="13" t="s">
        <v>137</v>
      </c>
      <c r="I1302" s="16" t="s">
        <v>3292</v>
      </c>
      <c r="J1302" s="16" t="s">
        <v>1872</v>
      </c>
      <c r="K1302" s="16" t="s">
        <v>13</v>
      </c>
      <c r="L1302" s="16" t="s">
        <v>1873</v>
      </c>
      <c r="M1302" s="16" t="s">
        <v>1874</v>
      </c>
      <c r="N1302" s="13" t="s">
        <v>1875</v>
      </c>
      <c r="O1302" s="13" t="str">
        <f>"0868218111"</f>
        <v>0868218111</v>
      </c>
    </row>
    <row r="1303" spans="1:15" ht="39" customHeight="1">
      <c r="A1303" s="21">
        <v>1302</v>
      </c>
      <c r="B1303" s="13" t="s">
        <v>4194</v>
      </c>
      <c r="C1303" s="22">
        <v>1</v>
      </c>
      <c r="D1303" s="14">
        <v>45217</v>
      </c>
      <c r="E1303" s="15">
        <v>0.72916666666666663</v>
      </c>
      <c r="F1303" s="19" t="s">
        <v>3996</v>
      </c>
      <c r="G1303" s="15">
        <v>0.77083333333333337</v>
      </c>
      <c r="H1303" s="13" t="s">
        <v>110</v>
      </c>
      <c r="I1303" s="16" t="s">
        <v>3334</v>
      </c>
      <c r="J1303" s="16" t="s">
        <v>3334</v>
      </c>
      <c r="K1303" s="16" t="s">
        <v>9</v>
      </c>
      <c r="L1303" s="16" t="s">
        <v>4195</v>
      </c>
      <c r="M1303" s="16" t="s">
        <v>4196</v>
      </c>
      <c r="N1303" s="13" t="s">
        <v>4197</v>
      </c>
      <c r="O1303" s="13" t="str">
        <f>"0545521131"</f>
        <v>0545521131</v>
      </c>
    </row>
    <row r="1304" spans="1:15" ht="39" customHeight="1">
      <c r="A1304" s="21">
        <v>1303</v>
      </c>
      <c r="B1304" s="13" t="s">
        <v>4198</v>
      </c>
      <c r="C1304" s="22">
        <v>1</v>
      </c>
      <c r="D1304" s="14">
        <v>45217</v>
      </c>
      <c r="E1304" s="15">
        <v>0.5</v>
      </c>
      <c r="F1304" s="19" t="s">
        <v>3996</v>
      </c>
      <c r="G1304" s="15">
        <v>0.54166666666666663</v>
      </c>
      <c r="H1304" s="13" t="s">
        <v>34</v>
      </c>
      <c r="I1304" s="16" t="s">
        <v>3416</v>
      </c>
      <c r="J1304" s="16" t="s">
        <v>1251</v>
      </c>
      <c r="K1304" s="16" t="s">
        <v>13</v>
      </c>
      <c r="L1304" s="16" t="s">
        <v>741</v>
      </c>
      <c r="M1304" s="16" t="s">
        <v>3261</v>
      </c>
      <c r="N1304" s="13" t="s">
        <v>1253</v>
      </c>
      <c r="O1304" s="13" t="str">
        <f>"0443220461"</f>
        <v>0443220461</v>
      </c>
    </row>
    <row r="1305" spans="1:15" ht="39" customHeight="1">
      <c r="A1305" s="21">
        <v>1304</v>
      </c>
      <c r="B1305" s="13" t="s">
        <v>4199</v>
      </c>
      <c r="C1305" s="22">
        <v>1</v>
      </c>
      <c r="D1305" s="14">
        <v>45217</v>
      </c>
      <c r="E1305" s="15">
        <v>0.72916666666666663</v>
      </c>
      <c r="F1305" s="19" t="s">
        <v>3996</v>
      </c>
      <c r="G1305" s="15">
        <v>0.77083333333333337</v>
      </c>
      <c r="H1305" s="13" t="s">
        <v>115</v>
      </c>
      <c r="I1305" s="16" t="s">
        <v>3449</v>
      </c>
      <c r="J1305" s="16" t="s">
        <v>525</v>
      </c>
      <c r="K1305" s="16" t="s">
        <v>9</v>
      </c>
      <c r="L1305" s="16" t="s">
        <v>4200</v>
      </c>
      <c r="M1305" s="16" t="s">
        <v>4201</v>
      </c>
      <c r="N1305" s="13" t="s">
        <v>528</v>
      </c>
      <c r="O1305" s="13" t="str">
        <f>"0726960571"</f>
        <v>0726960571</v>
      </c>
    </row>
    <row r="1306" spans="1:15" ht="39" customHeight="1">
      <c r="A1306" s="21">
        <v>1305</v>
      </c>
      <c r="B1306" s="13" t="s">
        <v>4202</v>
      </c>
      <c r="C1306" s="22">
        <v>1</v>
      </c>
      <c r="D1306" s="14">
        <v>45217</v>
      </c>
      <c r="E1306" s="15">
        <v>0.72916666666666663</v>
      </c>
      <c r="F1306" s="19" t="s">
        <v>3996</v>
      </c>
      <c r="G1306" s="15">
        <v>0.77083333333333337</v>
      </c>
      <c r="H1306" s="13" t="s">
        <v>5</v>
      </c>
      <c r="I1306" s="16" t="s">
        <v>3375</v>
      </c>
      <c r="J1306" s="16" t="s">
        <v>4203</v>
      </c>
      <c r="K1306" s="16" t="s">
        <v>9</v>
      </c>
      <c r="L1306" s="16" t="s">
        <v>4204</v>
      </c>
      <c r="M1306" s="16" t="s">
        <v>4205</v>
      </c>
      <c r="N1306" s="13" t="s">
        <v>1809</v>
      </c>
      <c r="O1306" s="13" t="str">
        <f>"0958269236"</f>
        <v>0958269236</v>
      </c>
    </row>
    <row r="1307" spans="1:15" ht="39" customHeight="1">
      <c r="A1307" s="21">
        <v>1306</v>
      </c>
      <c r="B1307" s="13" t="s">
        <v>4206</v>
      </c>
      <c r="C1307" s="22">
        <v>1</v>
      </c>
      <c r="D1307" s="14">
        <v>45217</v>
      </c>
      <c r="E1307" s="15">
        <v>0.79166666666666663</v>
      </c>
      <c r="F1307" s="19" t="s">
        <v>3996</v>
      </c>
      <c r="G1307" s="15">
        <v>0.83333333333333337</v>
      </c>
      <c r="H1307" s="13" t="s">
        <v>5</v>
      </c>
      <c r="I1307" s="16" t="s">
        <v>3375</v>
      </c>
      <c r="J1307" s="16" t="s">
        <v>4203</v>
      </c>
      <c r="K1307" s="16" t="s">
        <v>9</v>
      </c>
      <c r="L1307" s="16" t="s">
        <v>4207</v>
      </c>
      <c r="M1307" s="16" t="s">
        <v>4205</v>
      </c>
      <c r="N1307" s="13" t="s">
        <v>1809</v>
      </c>
      <c r="O1307" s="13" t="str">
        <f>"0958269236"</f>
        <v>0958269236</v>
      </c>
    </row>
    <row r="1308" spans="1:15" ht="39" customHeight="1">
      <c r="A1308" s="21">
        <v>1307</v>
      </c>
      <c r="B1308" s="13" t="s">
        <v>4189</v>
      </c>
      <c r="C1308" s="22">
        <v>1</v>
      </c>
      <c r="D1308" s="14">
        <v>45218</v>
      </c>
      <c r="E1308" s="15">
        <v>0.58333333333333337</v>
      </c>
      <c r="F1308" s="19" t="s">
        <v>3996</v>
      </c>
      <c r="G1308" s="15">
        <v>0.66666666666666663</v>
      </c>
      <c r="H1308" s="13" t="s">
        <v>95</v>
      </c>
      <c r="I1308" s="16" t="s">
        <v>3361</v>
      </c>
      <c r="J1308" s="16" t="s">
        <v>4190</v>
      </c>
      <c r="K1308" s="16" t="s">
        <v>127</v>
      </c>
      <c r="L1308" s="16" t="s">
        <v>3728</v>
      </c>
      <c r="M1308" s="16" t="s">
        <v>2494</v>
      </c>
      <c r="N1308" s="13" t="s">
        <v>538</v>
      </c>
      <c r="O1308" s="13" t="str">
        <f>"0752515337"</f>
        <v>0752515337</v>
      </c>
    </row>
    <row r="1309" spans="1:15" ht="39" customHeight="1">
      <c r="A1309" s="21">
        <v>1308</v>
      </c>
      <c r="B1309" s="13" t="s">
        <v>4191</v>
      </c>
      <c r="C1309" s="22">
        <v>1</v>
      </c>
      <c r="D1309" s="14">
        <v>45218</v>
      </c>
      <c r="E1309" s="15">
        <v>0.72916666666666663</v>
      </c>
      <c r="F1309" s="19" t="s">
        <v>3996</v>
      </c>
      <c r="G1309" s="15">
        <v>0.77083333333333337</v>
      </c>
      <c r="H1309" s="13" t="s">
        <v>23</v>
      </c>
      <c r="I1309" s="16" t="s">
        <v>3390</v>
      </c>
      <c r="J1309" s="16" t="s">
        <v>4192</v>
      </c>
      <c r="K1309" s="16" t="s">
        <v>9</v>
      </c>
      <c r="L1309" s="16" t="s">
        <v>4193</v>
      </c>
      <c r="M1309" s="16" t="s">
        <v>1563</v>
      </c>
      <c r="N1309" s="13" t="s">
        <v>2676</v>
      </c>
      <c r="O1309" s="13" t="str">
        <f>"0196137111"</f>
        <v>0196137111</v>
      </c>
    </row>
    <row r="1310" spans="1:15" ht="39" customHeight="1">
      <c r="A1310" s="21">
        <v>1309</v>
      </c>
      <c r="B1310" s="13" t="s">
        <v>4176</v>
      </c>
      <c r="C1310" s="22">
        <v>1</v>
      </c>
      <c r="D1310" s="14">
        <v>45219</v>
      </c>
      <c r="E1310" s="15">
        <v>0.72916666666666663</v>
      </c>
      <c r="F1310" s="19" t="s">
        <v>3996</v>
      </c>
      <c r="G1310" s="15">
        <v>0.77083333333333337</v>
      </c>
      <c r="H1310" s="13" t="s">
        <v>29</v>
      </c>
      <c r="I1310" s="16" t="s">
        <v>3452</v>
      </c>
      <c r="J1310" s="16" t="s">
        <v>1304</v>
      </c>
      <c r="K1310" s="16" t="s">
        <v>13</v>
      </c>
      <c r="L1310" s="16" t="s">
        <v>4177</v>
      </c>
      <c r="M1310" s="16" t="s">
        <v>292</v>
      </c>
      <c r="N1310" s="13" t="s">
        <v>2409</v>
      </c>
      <c r="O1310" s="13" t="str">
        <f>"0586721211"</f>
        <v>0586721211</v>
      </c>
    </row>
    <row r="1311" spans="1:15" ht="39" customHeight="1">
      <c r="A1311" s="21">
        <v>1310</v>
      </c>
      <c r="B1311" s="13" t="s">
        <v>4178</v>
      </c>
      <c r="C1311" s="22">
        <v>1</v>
      </c>
      <c r="D1311" s="14">
        <v>45219</v>
      </c>
      <c r="E1311" s="15">
        <v>0.66666666666666663</v>
      </c>
      <c r="F1311" s="19" t="s">
        <v>3996</v>
      </c>
      <c r="G1311" s="15">
        <v>0.70833333333333337</v>
      </c>
      <c r="H1311" s="13" t="s">
        <v>95</v>
      </c>
      <c r="I1311" s="16" t="s">
        <v>3331</v>
      </c>
      <c r="J1311" s="16" t="s">
        <v>2628</v>
      </c>
      <c r="K1311" s="16" t="s">
        <v>13</v>
      </c>
      <c r="L1311" s="16" t="s">
        <v>13</v>
      </c>
      <c r="M1311" s="16" t="s">
        <v>2629</v>
      </c>
      <c r="N1311" s="13" t="s">
        <v>1544</v>
      </c>
      <c r="O1311" s="13" t="str">
        <f>"0752315171"</f>
        <v>0752315171</v>
      </c>
    </row>
    <row r="1312" spans="1:15" ht="39" customHeight="1">
      <c r="A1312" s="21">
        <v>1311</v>
      </c>
      <c r="B1312" s="13" t="s">
        <v>4179</v>
      </c>
      <c r="C1312" s="22">
        <v>1</v>
      </c>
      <c r="D1312" s="14">
        <v>45219</v>
      </c>
      <c r="E1312" s="15">
        <v>0.72916666666666663</v>
      </c>
      <c r="F1312" s="19" t="s">
        <v>3996</v>
      </c>
      <c r="G1312" s="15">
        <v>0.77083333333333337</v>
      </c>
      <c r="H1312" s="13" t="s">
        <v>18</v>
      </c>
      <c r="I1312" s="16" t="s">
        <v>4180</v>
      </c>
      <c r="J1312" s="16" t="s">
        <v>4181</v>
      </c>
      <c r="K1312" s="16" t="s">
        <v>13</v>
      </c>
      <c r="L1312" s="16" t="s">
        <v>4182</v>
      </c>
      <c r="M1312" s="16" t="s">
        <v>4183</v>
      </c>
      <c r="N1312" s="13" t="s">
        <v>4184</v>
      </c>
      <c r="O1312" s="13" t="str">
        <f>"0744223051"</f>
        <v>0744223051</v>
      </c>
    </row>
    <row r="1313" spans="1:15" ht="39" customHeight="1">
      <c r="A1313" s="21">
        <v>1312</v>
      </c>
      <c r="B1313" s="13" t="s">
        <v>4185</v>
      </c>
      <c r="C1313" s="22">
        <v>1</v>
      </c>
      <c r="D1313" s="14">
        <v>45219</v>
      </c>
      <c r="E1313" s="15">
        <v>0.72916666666666663</v>
      </c>
      <c r="F1313" s="19" t="s">
        <v>3996</v>
      </c>
      <c r="G1313" s="15">
        <v>0.79166666666666663</v>
      </c>
      <c r="H1313" s="13" t="s">
        <v>110</v>
      </c>
      <c r="I1313" s="16" t="s">
        <v>3287</v>
      </c>
      <c r="J1313" s="16" t="s">
        <v>176</v>
      </c>
      <c r="K1313" s="16" t="s">
        <v>6</v>
      </c>
      <c r="L1313" s="16" t="s">
        <v>4186</v>
      </c>
      <c r="M1313" s="16" t="s">
        <v>4187</v>
      </c>
      <c r="N1313" s="13" t="s">
        <v>4188</v>
      </c>
      <c r="O1313" s="13" t="str">
        <f>"0543361111"</f>
        <v>0543361111</v>
      </c>
    </row>
    <row r="1314" spans="1:15" ht="39" customHeight="1">
      <c r="A1314" s="21">
        <v>1313</v>
      </c>
      <c r="B1314" s="13" t="s">
        <v>4172</v>
      </c>
      <c r="C1314" s="22">
        <v>1</v>
      </c>
      <c r="D1314" s="14">
        <v>45220</v>
      </c>
      <c r="E1314" s="15">
        <v>0.375</v>
      </c>
      <c r="F1314" s="19" t="s">
        <v>3996</v>
      </c>
      <c r="G1314" s="15">
        <v>0.5</v>
      </c>
      <c r="H1314" s="13" t="s">
        <v>646</v>
      </c>
      <c r="I1314" s="16" t="s">
        <v>3315</v>
      </c>
      <c r="J1314" s="16" t="s">
        <v>4173</v>
      </c>
      <c r="K1314" s="16" t="s">
        <v>6</v>
      </c>
      <c r="L1314" s="16" t="s">
        <v>4174</v>
      </c>
      <c r="M1314" s="16" t="s">
        <v>4175</v>
      </c>
      <c r="N1314" s="13" t="s">
        <v>648</v>
      </c>
      <c r="O1314" s="13" t="str">
        <f>"0963842190"</f>
        <v>0963842190</v>
      </c>
    </row>
    <row r="1315" spans="1:15" ht="39" customHeight="1">
      <c r="A1315" s="21">
        <v>1314</v>
      </c>
      <c r="B1315" s="13" t="s">
        <v>4169</v>
      </c>
      <c r="C1315" s="22">
        <v>1</v>
      </c>
      <c r="D1315" s="14">
        <v>45222</v>
      </c>
      <c r="E1315" s="15">
        <v>0.75</v>
      </c>
      <c r="F1315" s="19" t="s">
        <v>3996</v>
      </c>
      <c r="G1315" s="15">
        <v>0.79166666666666663</v>
      </c>
      <c r="H1315" s="13" t="s">
        <v>117</v>
      </c>
      <c r="I1315" s="16" t="s">
        <v>3399</v>
      </c>
      <c r="J1315" s="16" t="s">
        <v>2296</v>
      </c>
      <c r="K1315" s="16" t="s">
        <v>6</v>
      </c>
      <c r="L1315" s="16" t="s">
        <v>4170</v>
      </c>
      <c r="M1315" s="16" t="s">
        <v>4171</v>
      </c>
      <c r="N1315" s="13" t="s">
        <v>2299</v>
      </c>
      <c r="O1315" s="13" t="str">
        <f>"0155650101"</f>
        <v>0155650101</v>
      </c>
    </row>
    <row r="1316" spans="1:15" ht="39" customHeight="1">
      <c r="A1316" s="21">
        <v>1315</v>
      </c>
      <c r="B1316" s="13" t="s">
        <v>3809</v>
      </c>
      <c r="C1316" s="22">
        <v>1</v>
      </c>
      <c r="D1316" s="14">
        <v>45223</v>
      </c>
      <c r="E1316" s="15">
        <v>0.70833333333333337</v>
      </c>
      <c r="F1316" s="19" t="s">
        <v>3996</v>
      </c>
      <c r="G1316" s="15">
        <v>0.75</v>
      </c>
      <c r="H1316" s="13" t="s">
        <v>115</v>
      </c>
      <c r="I1316" s="16" t="s">
        <v>3463</v>
      </c>
      <c r="J1316" s="16" t="s">
        <v>2480</v>
      </c>
      <c r="K1316" s="16" t="s">
        <v>13</v>
      </c>
      <c r="L1316" s="16" t="s">
        <v>741</v>
      </c>
      <c r="M1316" s="16" t="s">
        <v>3610</v>
      </c>
      <c r="N1316" s="13" t="s">
        <v>1143</v>
      </c>
      <c r="O1316" s="13" t="str">
        <f>"0661312923"</f>
        <v>0661312923</v>
      </c>
    </row>
    <row r="1317" spans="1:15" ht="39" customHeight="1">
      <c r="A1317" s="21">
        <v>1316</v>
      </c>
      <c r="B1317" s="13" t="s">
        <v>4168</v>
      </c>
      <c r="C1317" s="22">
        <v>1</v>
      </c>
      <c r="D1317" s="14">
        <v>45223</v>
      </c>
      <c r="E1317" s="15">
        <v>0.72916666666666663</v>
      </c>
      <c r="F1317" s="19" t="s">
        <v>3996</v>
      </c>
      <c r="G1317" s="15">
        <v>0.77083333333333337</v>
      </c>
      <c r="H1317" s="13" t="s">
        <v>67</v>
      </c>
      <c r="I1317" s="16" t="s">
        <v>3362</v>
      </c>
      <c r="J1317" s="16" t="s">
        <v>2791</v>
      </c>
      <c r="K1317" s="16" t="s">
        <v>127</v>
      </c>
      <c r="L1317" s="16" t="s">
        <v>2411</v>
      </c>
      <c r="M1317" s="16" t="s">
        <v>3871</v>
      </c>
      <c r="N1317" s="13" t="s">
        <v>3872</v>
      </c>
      <c r="O1317" s="13" t="str">
        <f>"0423005111"</f>
        <v>0423005111</v>
      </c>
    </row>
    <row r="1318" spans="1:15" ht="39" customHeight="1">
      <c r="A1318" s="21">
        <v>1317</v>
      </c>
      <c r="B1318" s="13" t="s">
        <v>3810</v>
      </c>
      <c r="C1318" s="22">
        <v>1</v>
      </c>
      <c r="D1318" s="14">
        <v>45224</v>
      </c>
      <c r="E1318" s="15">
        <v>0.5</v>
      </c>
      <c r="F1318" s="19" t="s">
        <v>3996</v>
      </c>
      <c r="G1318" s="15">
        <v>0.54166666666666663</v>
      </c>
      <c r="H1318" s="13" t="s">
        <v>115</v>
      </c>
      <c r="I1318" s="16" t="s">
        <v>3463</v>
      </c>
      <c r="J1318" s="16" t="s">
        <v>2480</v>
      </c>
      <c r="K1318" s="16" t="s">
        <v>13</v>
      </c>
      <c r="L1318" s="16" t="s">
        <v>741</v>
      </c>
      <c r="M1318" s="16" t="s">
        <v>3610</v>
      </c>
      <c r="N1318" s="13" t="s">
        <v>1143</v>
      </c>
      <c r="O1318" s="13" t="str">
        <f>"0661312923"</f>
        <v>0661312923</v>
      </c>
    </row>
    <row r="1319" spans="1:15" ht="39" customHeight="1">
      <c r="A1319" s="21">
        <v>1318</v>
      </c>
      <c r="B1319" s="13" t="s">
        <v>4158</v>
      </c>
      <c r="C1319" s="22">
        <v>1</v>
      </c>
      <c r="D1319" s="14">
        <v>45224</v>
      </c>
      <c r="E1319" s="15">
        <v>0.72916666666666663</v>
      </c>
      <c r="F1319" s="19" t="s">
        <v>3996</v>
      </c>
      <c r="G1319" s="15">
        <v>0.77083333333333337</v>
      </c>
      <c r="H1319" s="13" t="s">
        <v>80</v>
      </c>
      <c r="I1319" s="16" t="s">
        <v>3285</v>
      </c>
      <c r="J1319" s="16" t="s">
        <v>150</v>
      </c>
      <c r="K1319" s="16" t="s">
        <v>13</v>
      </c>
      <c r="L1319" s="16" t="s">
        <v>151</v>
      </c>
      <c r="M1319" s="16" t="s">
        <v>3722</v>
      </c>
      <c r="N1319" s="13" t="s">
        <v>153</v>
      </c>
      <c r="O1319" s="13" t="str">
        <f>"0596655011"</f>
        <v>0596655011</v>
      </c>
    </row>
    <row r="1320" spans="1:15" ht="39" customHeight="1">
      <c r="A1320" s="21">
        <v>1319</v>
      </c>
      <c r="B1320" s="13" t="s">
        <v>4159</v>
      </c>
      <c r="C1320" s="22">
        <v>1</v>
      </c>
      <c r="D1320" s="14">
        <v>45224</v>
      </c>
      <c r="E1320" s="15">
        <v>0.75</v>
      </c>
      <c r="F1320" s="19" t="s">
        <v>3996</v>
      </c>
      <c r="G1320" s="15">
        <v>0.79166666666666663</v>
      </c>
      <c r="H1320" s="13" t="s">
        <v>45</v>
      </c>
      <c r="I1320" s="16" t="s">
        <v>3469</v>
      </c>
      <c r="J1320" s="16" t="s">
        <v>4160</v>
      </c>
      <c r="K1320" s="16" t="s">
        <v>13</v>
      </c>
      <c r="L1320" s="16" t="s">
        <v>4161</v>
      </c>
      <c r="M1320" s="16" t="s">
        <v>3933</v>
      </c>
      <c r="N1320" s="13" t="s">
        <v>1201</v>
      </c>
      <c r="O1320" s="13" t="str">
        <f>"0823223111"</f>
        <v>0823223111</v>
      </c>
    </row>
    <row r="1321" spans="1:15" ht="39" customHeight="1">
      <c r="A1321" s="21">
        <v>1320</v>
      </c>
      <c r="B1321" s="13" t="s">
        <v>4162</v>
      </c>
      <c r="C1321" s="22">
        <v>1</v>
      </c>
      <c r="D1321" s="14">
        <v>45224</v>
      </c>
      <c r="E1321" s="15">
        <v>0.66666666666666663</v>
      </c>
      <c r="F1321" s="19" t="s">
        <v>3996</v>
      </c>
      <c r="G1321" s="15">
        <v>0.72222222222222221</v>
      </c>
      <c r="H1321" s="13" t="s">
        <v>137</v>
      </c>
      <c r="I1321" s="16" t="s">
        <v>4163</v>
      </c>
      <c r="J1321" s="16" t="s">
        <v>4164</v>
      </c>
      <c r="K1321" s="16" t="s">
        <v>13</v>
      </c>
      <c r="L1321" s="16" t="s">
        <v>4165</v>
      </c>
      <c r="M1321" s="16" t="s">
        <v>4166</v>
      </c>
      <c r="N1321" s="13" t="s">
        <v>4167</v>
      </c>
      <c r="O1321" s="13" t="str">
        <f>"0862763231"</f>
        <v>0862763231</v>
      </c>
    </row>
    <row r="1322" spans="1:15" ht="39" customHeight="1">
      <c r="A1322" s="21">
        <v>1321</v>
      </c>
      <c r="B1322" s="13" t="s">
        <v>3811</v>
      </c>
      <c r="C1322" s="22">
        <v>1</v>
      </c>
      <c r="D1322" s="14">
        <v>45225</v>
      </c>
      <c r="E1322" s="15">
        <v>0.70833333333333337</v>
      </c>
      <c r="F1322" s="19" t="s">
        <v>3996</v>
      </c>
      <c r="G1322" s="15">
        <v>0.75</v>
      </c>
      <c r="H1322" s="13" t="s">
        <v>115</v>
      </c>
      <c r="I1322" s="16" t="s">
        <v>3463</v>
      </c>
      <c r="J1322" s="16" t="s">
        <v>2480</v>
      </c>
      <c r="K1322" s="16" t="s">
        <v>13</v>
      </c>
      <c r="L1322" s="16" t="s">
        <v>741</v>
      </c>
      <c r="M1322" s="16" t="s">
        <v>3610</v>
      </c>
      <c r="N1322" s="13" t="s">
        <v>1143</v>
      </c>
      <c r="O1322" s="13" t="str">
        <f>"0661312923"</f>
        <v>0661312923</v>
      </c>
    </row>
    <row r="1323" spans="1:15" ht="39" customHeight="1">
      <c r="A1323" s="21">
        <v>1322</v>
      </c>
      <c r="B1323" s="13" t="s">
        <v>4147</v>
      </c>
      <c r="C1323" s="22">
        <v>1</v>
      </c>
      <c r="D1323" s="14">
        <v>45225</v>
      </c>
      <c r="E1323" s="15">
        <v>0.72916666666666663</v>
      </c>
      <c r="F1323" s="19" t="s">
        <v>3996</v>
      </c>
      <c r="G1323" s="15">
        <v>0.77083333333333337</v>
      </c>
      <c r="H1323" s="13" t="s">
        <v>29</v>
      </c>
      <c r="I1323" s="16" t="s">
        <v>3761</v>
      </c>
      <c r="J1323" s="16" t="s">
        <v>2946</v>
      </c>
      <c r="K1323" s="16" t="s">
        <v>13</v>
      </c>
      <c r="L1323" s="16" t="s">
        <v>4148</v>
      </c>
      <c r="M1323" s="16" t="s">
        <v>2947</v>
      </c>
      <c r="N1323" s="13" t="s">
        <v>1516</v>
      </c>
      <c r="O1323" s="13" t="str">
        <f>"0566752111"</f>
        <v>0566752111</v>
      </c>
    </row>
    <row r="1324" spans="1:15" ht="39" customHeight="1">
      <c r="A1324" s="21">
        <v>1323</v>
      </c>
      <c r="B1324" s="13" t="s">
        <v>4149</v>
      </c>
      <c r="C1324" s="22">
        <v>1</v>
      </c>
      <c r="D1324" s="14">
        <v>45225</v>
      </c>
      <c r="E1324" s="15">
        <v>0.75</v>
      </c>
      <c r="F1324" s="19" t="s">
        <v>3996</v>
      </c>
      <c r="G1324" s="15">
        <v>0.79166666666666663</v>
      </c>
      <c r="H1324" s="13" t="s">
        <v>1501</v>
      </c>
      <c r="I1324" s="16" t="s">
        <v>3338</v>
      </c>
      <c r="J1324" s="16" t="s">
        <v>4150</v>
      </c>
      <c r="K1324" s="16" t="s">
        <v>9</v>
      </c>
      <c r="L1324" s="16" t="s">
        <v>4151</v>
      </c>
      <c r="M1324" s="16" t="s">
        <v>4152</v>
      </c>
      <c r="N1324" s="13" t="s">
        <v>1504</v>
      </c>
      <c r="O1324" s="13" t="str">
        <f>"0859387005"</f>
        <v>0859387005</v>
      </c>
    </row>
    <row r="1325" spans="1:15" ht="39" customHeight="1">
      <c r="A1325" s="21">
        <v>1324</v>
      </c>
      <c r="B1325" s="13" t="s">
        <v>4153</v>
      </c>
      <c r="C1325" s="22">
        <v>1</v>
      </c>
      <c r="D1325" s="14">
        <v>45225</v>
      </c>
      <c r="E1325" s="15">
        <v>0.70833333333333337</v>
      </c>
      <c r="F1325" s="19" t="s">
        <v>3996</v>
      </c>
      <c r="G1325" s="15">
        <v>0.75</v>
      </c>
      <c r="H1325" s="13" t="s">
        <v>115</v>
      </c>
      <c r="I1325" s="16" t="s">
        <v>3297</v>
      </c>
      <c r="J1325" s="16" t="s">
        <v>4154</v>
      </c>
      <c r="K1325" s="16" t="s">
        <v>9</v>
      </c>
      <c r="L1325" s="16" t="s">
        <v>4155</v>
      </c>
      <c r="M1325" s="16" t="s">
        <v>4156</v>
      </c>
      <c r="N1325" s="13" t="s">
        <v>3857</v>
      </c>
      <c r="O1325" s="13" t="str">
        <f>"0663720333"</f>
        <v>0663720333</v>
      </c>
    </row>
    <row r="1326" spans="1:15" ht="39" customHeight="1">
      <c r="A1326" s="21">
        <v>1325</v>
      </c>
      <c r="B1326" s="13" t="s">
        <v>4157</v>
      </c>
      <c r="C1326" s="22">
        <v>1</v>
      </c>
      <c r="D1326" s="14">
        <v>45225</v>
      </c>
      <c r="E1326" s="15">
        <v>0.64583333333333337</v>
      </c>
      <c r="F1326" s="19" t="s">
        <v>3996</v>
      </c>
      <c r="G1326" s="15">
        <v>0.6875</v>
      </c>
      <c r="H1326" s="13" t="s">
        <v>34</v>
      </c>
      <c r="I1326" s="16" t="s">
        <v>3336</v>
      </c>
      <c r="J1326" s="16" t="s">
        <v>2635</v>
      </c>
      <c r="K1326" s="16" t="s">
        <v>6</v>
      </c>
      <c r="L1326" s="16" t="s">
        <v>4129</v>
      </c>
      <c r="M1326" s="16" t="s">
        <v>4130</v>
      </c>
      <c r="N1326" s="13" t="s">
        <v>729</v>
      </c>
      <c r="O1326" s="13" t="str">
        <f>"0453164580"</f>
        <v>0453164580</v>
      </c>
    </row>
    <row r="1327" spans="1:15" ht="39" customHeight="1">
      <c r="A1327" s="21">
        <v>1326</v>
      </c>
      <c r="B1327" s="13" t="s">
        <v>3812</v>
      </c>
      <c r="C1327" s="22">
        <v>1</v>
      </c>
      <c r="D1327" s="14">
        <v>45226</v>
      </c>
      <c r="E1327" s="15">
        <v>0.70833333333333337</v>
      </c>
      <c r="F1327" s="19" t="s">
        <v>3996</v>
      </c>
      <c r="G1327" s="15">
        <v>0.75</v>
      </c>
      <c r="H1327" s="13" t="s">
        <v>115</v>
      </c>
      <c r="I1327" s="16" t="s">
        <v>3463</v>
      </c>
      <c r="J1327" s="16" t="s">
        <v>2480</v>
      </c>
      <c r="K1327" s="16" t="s">
        <v>13</v>
      </c>
      <c r="L1327" s="16" t="s">
        <v>741</v>
      </c>
      <c r="M1327" s="16" t="s">
        <v>3610</v>
      </c>
      <c r="N1327" s="13" t="s">
        <v>1143</v>
      </c>
      <c r="O1327" s="13" t="str">
        <f>"0661312923"</f>
        <v>0661312923</v>
      </c>
    </row>
    <row r="1328" spans="1:15" ht="39" customHeight="1">
      <c r="A1328" s="21">
        <v>1327</v>
      </c>
      <c r="B1328" s="13" t="s">
        <v>4133</v>
      </c>
      <c r="C1328" s="22">
        <v>1</v>
      </c>
      <c r="D1328" s="14">
        <v>45226</v>
      </c>
      <c r="E1328" s="15">
        <v>0.72916666666666663</v>
      </c>
      <c r="F1328" s="19" t="s">
        <v>3996</v>
      </c>
      <c r="G1328" s="15">
        <v>0.77083333333333337</v>
      </c>
      <c r="H1328" s="13" t="s">
        <v>34</v>
      </c>
      <c r="I1328" s="16" t="s">
        <v>4134</v>
      </c>
      <c r="J1328" s="16" t="s">
        <v>4135</v>
      </c>
      <c r="K1328" s="16" t="s">
        <v>9</v>
      </c>
      <c r="L1328" s="16" t="s">
        <v>4136</v>
      </c>
      <c r="M1328" s="16" t="s">
        <v>1823</v>
      </c>
      <c r="N1328" s="13" t="s">
        <v>1417</v>
      </c>
      <c r="O1328" s="13" t="str">
        <f>"0452615656"</f>
        <v>0452615656</v>
      </c>
    </row>
    <row r="1329" spans="1:15" ht="39" customHeight="1">
      <c r="A1329" s="21">
        <v>1328</v>
      </c>
      <c r="B1329" s="13" t="s">
        <v>4137</v>
      </c>
      <c r="C1329" s="22">
        <v>1</v>
      </c>
      <c r="D1329" s="14">
        <v>45226</v>
      </c>
      <c r="E1329" s="15">
        <v>0.75</v>
      </c>
      <c r="F1329" s="19" t="s">
        <v>3996</v>
      </c>
      <c r="G1329" s="15">
        <v>0.79166666666666663</v>
      </c>
      <c r="H1329" s="13" t="s">
        <v>67</v>
      </c>
      <c r="I1329" s="16" t="s">
        <v>3419</v>
      </c>
      <c r="J1329" s="16" t="s">
        <v>4138</v>
      </c>
      <c r="K1329" s="16" t="s">
        <v>9</v>
      </c>
      <c r="L1329" s="16" t="s">
        <v>9</v>
      </c>
      <c r="M1329" s="16" t="s">
        <v>4139</v>
      </c>
      <c r="N1329" s="13" t="s">
        <v>1429</v>
      </c>
      <c r="O1329" s="13" t="str">
        <f>"0353393798"</f>
        <v>0353393798</v>
      </c>
    </row>
    <row r="1330" spans="1:15" ht="39" customHeight="1">
      <c r="A1330" s="21">
        <v>1329</v>
      </c>
      <c r="B1330" s="13" t="s">
        <v>4140</v>
      </c>
      <c r="C1330" s="22">
        <v>1</v>
      </c>
      <c r="D1330" s="14">
        <v>45226</v>
      </c>
      <c r="E1330" s="15">
        <v>0.75</v>
      </c>
      <c r="F1330" s="19" t="s">
        <v>3996</v>
      </c>
      <c r="G1330" s="15">
        <v>0.79166666666666663</v>
      </c>
      <c r="H1330" s="13" t="s">
        <v>5</v>
      </c>
      <c r="I1330" s="16" t="s">
        <v>3438</v>
      </c>
      <c r="J1330" s="16" t="s">
        <v>4141</v>
      </c>
      <c r="K1330" s="16" t="s">
        <v>6</v>
      </c>
      <c r="L1330" s="16" t="s">
        <v>1178</v>
      </c>
      <c r="M1330" s="16" t="s">
        <v>1179</v>
      </c>
      <c r="N1330" s="13" t="s">
        <v>1184</v>
      </c>
      <c r="O1330" s="13" t="str">
        <f>"0958223251"</f>
        <v>0958223251</v>
      </c>
    </row>
    <row r="1331" spans="1:15" ht="39" customHeight="1">
      <c r="A1331" s="21">
        <v>1330</v>
      </c>
      <c r="B1331" s="13" t="s">
        <v>4142</v>
      </c>
      <c r="C1331" s="22">
        <v>1</v>
      </c>
      <c r="D1331" s="14">
        <v>45226</v>
      </c>
      <c r="E1331" s="15">
        <v>0.70833333333333337</v>
      </c>
      <c r="F1331" s="19" t="s">
        <v>3996</v>
      </c>
      <c r="G1331" s="15">
        <v>0.75</v>
      </c>
      <c r="H1331" s="13" t="s">
        <v>646</v>
      </c>
      <c r="I1331" s="16" t="s">
        <v>3315</v>
      </c>
      <c r="J1331" s="16" t="s">
        <v>692</v>
      </c>
      <c r="K1331" s="16" t="s">
        <v>6</v>
      </c>
      <c r="L1331" s="16" t="s">
        <v>7</v>
      </c>
      <c r="M1331" s="16" t="s">
        <v>4143</v>
      </c>
      <c r="N1331" s="13" t="s">
        <v>648</v>
      </c>
      <c r="O1331" s="13" t="str">
        <f>"0963842190"</f>
        <v>0963842190</v>
      </c>
    </row>
    <row r="1332" spans="1:15" ht="39" customHeight="1">
      <c r="A1332" s="21">
        <v>1331</v>
      </c>
      <c r="B1332" s="13" t="s">
        <v>4144</v>
      </c>
      <c r="C1332" s="22">
        <v>1</v>
      </c>
      <c r="D1332" s="14">
        <v>45226</v>
      </c>
      <c r="E1332" s="15">
        <v>0.72916666666666663</v>
      </c>
      <c r="F1332" s="19" t="s">
        <v>3996</v>
      </c>
      <c r="G1332" s="15">
        <v>0.79166666666666663</v>
      </c>
      <c r="H1332" s="13" t="s">
        <v>25</v>
      </c>
      <c r="I1332" s="16" t="s">
        <v>3453</v>
      </c>
      <c r="J1332" s="16" t="s">
        <v>4145</v>
      </c>
      <c r="K1332" s="16" t="s">
        <v>9</v>
      </c>
      <c r="L1332" s="16" t="s">
        <v>1551</v>
      </c>
      <c r="M1332" s="16" t="s">
        <v>4146</v>
      </c>
      <c r="N1332" s="13" t="s">
        <v>1553</v>
      </c>
      <c r="O1332" s="13" t="str">
        <f>"0477122511"</f>
        <v>0477122511</v>
      </c>
    </row>
    <row r="1333" spans="1:15" ht="39" customHeight="1">
      <c r="A1333" s="21">
        <v>1332</v>
      </c>
      <c r="B1333" s="13" t="s">
        <v>3839</v>
      </c>
      <c r="C1333" s="22">
        <v>1</v>
      </c>
      <c r="D1333" s="14">
        <v>45229</v>
      </c>
      <c r="E1333" s="15">
        <v>0.77083333333333337</v>
      </c>
      <c r="F1333" s="19" t="s">
        <v>3996</v>
      </c>
      <c r="G1333" s="15">
        <v>0.8125</v>
      </c>
      <c r="H1333" s="13" t="s">
        <v>67</v>
      </c>
      <c r="I1333" s="16" t="s">
        <v>3840</v>
      </c>
      <c r="J1333" s="16" t="s">
        <v>3841</v>
      </c>
      <c r="K1333" s="16" t="s">
        <v>6</v>
      </c>
      <c r="L1333" s="16" t="s">
        <v>3842</v>
      </c>
      <c r="M1333" s="16" t="s">
        <v>3843</v>
      </c>
      <c r="N1333" s="13" t="s">
        <v>3844</v>
      </c>
      <c r="O1333" s="13" t="str">
        <f>"0353633249"</f>
        <v>0353633249</v>
      </c>
    </row>
    <row r="1334" spans="1:15" ht="39" customHeight="1">
      <c r="A1334" s="21">
        <v>1333</v>
      </c>
      <c r="B1334" s="13" t="s">
        <v>4128</v>
      </c>
      <c r="C1334" s="22">
        <v>1</v>
      </c>
      <c r="D1334" s="14">
        <v>45229</v>
      </c>
      <c r="E1334" s="15">
        <v>0.72916666666666663</v>
      </c>
      <c r="F1334" s="19" t="s">
        <v>3996</v>
      </c>
      <c r="G1334" s="15">
        <v>0.77083333333333337</v>
      </c>
      <c r="H1334" s="13" t="s">
        <v>34</v>
      </c>
      <c r="I1334" s="16" t="s">
        <v>3336</v>
      </c>
      <c r="J1334" s="16" t="s">
        <v>2635</v>
      </c>
      <c r="K1334" s="16" t="s">
        <v>6</v>
      </c>
      <c r="L1334" s="16" t="s">
        <v>4129</v>
      </c>
      <c r="M1334" s="16" t="s">
        <v>4130</v>
      </c>
      <c r="N1334" s="13" t="s">
        <v>729</v>
      </c>
      <c r="O1334" s="13" t="str">
        <f>"0453164580"</f>
        <v>0453164580</v>
      </c>
    </row>
    <row r="1335" spans="1:15" ht="39" customHeight="1">
      <c r="A1335" s="21">
        <v>1334</v>
      </c>
      <c r="B1335" s="13" t="s">
        <v>4131</v>
      </c>
      <c r="C1335" s="22">
        <v>1</v>
      </c>
      <c r="D1335" s="14">
        <v>45229</v>
      </c>
      <c r="E1335" s="15">
        <v>0.67708333333333337</v>
      </c>
      <c r="F1335" s="19" t="s">
        <v>3996</v>
      </c>
      <c r="G1335" s="15">
        <v>0.71875</v>
      </c>
      <c r="H1335" s="13" t="s">
        <v>29</v>
      </c>
      <c r="I1335" s="16" t="s">
        <v>3413</v>
      </c>
      <c r="J1335" s="16" t="s">
        <v>3078</v>
      </c>
      <c r="K1335" s="16" t="s">
        <v>13</v>
      </c>
      <c r="L1335" s="16" t="s">
        <v>4132</v>
      </c>
      <c r="M1335" s="16" t="s">
        <v>3080</v>
      </c>
      <c r="N1335" s="13" t="s">
        <v>2650</v>
      </c>
      <c r="O1335" s="13" t="str">
        <f>"0529511111"</f>
        <v>0529511111</v>
      </c>
    </row>
    <row r="1336" spans="1:15" ht="39" customHeight="1">
      <c r="A1336" s="21">
        <v>1335</v>
      </c>
      <c r="B1336" s="13" t="s">
        <v>3833</v>
      </c>
      <c r="C1336" s="22">
        <v>1</v>
      </c>
      <c r="D1336" s="14">
        <v>45230</v>
      </c>
      <c r="E1336" s="15">
        <v>0.70833333333333337</v>
      </c>
      <c r="F1336" s="19" t="s">
        <v>3996</v>
      </c>
      <c r="G1336" s="15">
        <v>0.75</v>
      </c>
      <c r="H1336" s="13" t="s">
        <v>34</v>
      </c>
      <c r="I1336" s="16" t="s">
        <v>491</v>
      </c>
      <c r="J1336" s="16" t="s">
        <v>2106</v>
      </c>
      <c r="K1336" s="16" t="s">
        <v>2060</v>
      </c>
      <c r="L1336" s="16" t="s">
        <v>3834</v>
      </c>
      <c r="M1336" s="16" t="s">
        <v>3835</v>
      </c>
      <c r="N1336" s="13" t="s">
        <v>2109</v>
      </c>
      <c r="O1336" s="13" t="str">
        <f>"0465343175"</f>
        <v>0465343175</v>
      </c>
    </row>
    <row r="1337" spans="1:15" ht="39" customHeight="1">
      <c r="A1337" s="21">
        <v>1336</v>
      </c>
      <c r="B1337" s="13" t="s">
        <v>3836</v>
      </c>
      <c r="C1337" s="22">
        <v>1</v>
      </c>
      <c r="D1337" s="14">
        <v>45230</v>
      </c>
      <c r="E1337" s="15">
        <v>0.72916666666666663</v>
      </c>
      <c r="F1337" s="19" t="s">
        <v>3996</v>
      </c>
      <c r="G1337" s="15">
        <v>0.77083333333333337</v>
      </c>
      <c r="H1337" s="13" t="s">
        <v>115</v>
      </c>
      <c r="I1337" s="16" t="s">
        <v>3487</v>
      </c>
      <c r="J1337" s="16" t="s">
        <v>3837</v>
      </c>
      <c r="K1337" s="16" t="s">
        <v>13</v>
      </c>
      <c r="L1337" s="16" t="s">
        <v>316</v>
      </c>
      <c r="M1337" s="16" t="s">
        <v>3838</v>
      </c>
      <c r="N1337" s="13" t="s">
        <v>882</v>
      </c>
      <c r="O1337" s="13" t="str">
        <f>"0669421331"</f>
        <v>0669421331</v>
      </c>
    </row>
    <row r="1338" spans="1:15" ht="39" customHeight="1">
      <c r="A1338" s="21">
        <v>1337</v>
      </c>
      <c r="B1338" s="13" t="s">
        <v>4115</v>
      </c>
      <c r="C1338" s="22">
        <v>1</v>
      </c>
      <c r="D1338" s="14">
        <v>45230</v>
      </c>
      <c r="E1338" s="15">
        <v>0.70833333333333337</v>
      </c>
      <c r="F1338" s="19" t="s">
        <v>3996</v>
      </c>
      <c r="G1338" s="15">
        <v>0.75</v>
      </c>
      <c r="H1338" s="13" t="s">
        <v>115</v>
      </c>
      <c r="I1338" s="16" t="s">
        <v>4116</v>
      </c>
      <c r="J1338" s="16" t="s">
        <v>4117</v>
      </c>
      <c r="K1338" s="16" t="s">
        <v>9</v>
      </c>
      <c r="L1338" s="16" t="s">
        <v>181</v>
      </c>
      <c r="M1338" s="16" t="s">
        <v>4118</v>
      </c>
      <c r="N1338" s="13" t="s">
        <v>413</v>
      </c>
      <c r="O1338" s="13" t="str">
        <f>"0666921201"</f>
        <v>0666921201</v>
      </c>
    </row>
    <row r="1339" spans="1:15" ht="39" customHeight="1">
      <c r="A1339" s="21">
        <v>1338</v>
      </c>
      <c r="B1339" s="13" t="s">
        <v>4119</v>
      </c>
      <c r="C1339" s="22">
        <v>1</v>
      </c>
      <c r="D1339" s="14">
        <v>45230</v>
      </c>
      <c r="E1339" s="15">
        <v>0.70833333333333337</v>
      </c>
      <c r="F1339" s="19" t="s">
        <v>3996</v>
      </c>
      <c r="G1339" s="15">
        <v>0.75</v>
      </c>
      <c r="H1339" s="13" t="s">
        <v>45</v>
      </c>
      <c r="I1339" s="16" t="s">
        <v>4120</v>
      </c>
      <c r="J1339" s="16" t="s">
        <v>4121</v>
      </c>
      <c r="K1339" s="16" t="s">
        <v>13</v>
      </c>
      <c r="L1339" s="16" t="s">
        <v>741</v>
      </c>
      <c r="M1339" s="16" t="s">
        <v>4122</v>
      </c>
      <c r="N1339" s="13" t="s">
        <v>4123</v>
      </c>
      <c r="O1339" s="13" t="str">
        <f>"0822212291"</f>
        <v>0822212291</v>
      </c>
    </row>
    <row r="1340" spans="1:15" ht="39" customHeight="1">
      <c r="A1340" s="21">
        <v>1339</v>
      </c>
      <c r="B1340" s="13" t="s">
        <v>4124</v>
      </c>
      <c r="C1340" s="22">
        <v>1</v>
      </c>
      <c r="D1340" s="14">
        <v>45230</v>
      </c>
      <c r="E1340" s="15">
        <v>0.65625</v>
      </c>
      <c r="F1340" s="19" t="s">
        <v>3996</v>
      </c>
      <c r="G1340" s="15">
        <v>0.70833333333333337</v>
      </c>
      <c r="H1340" s="13" t="s">
        <v>34</v>
      </c>
      <c r="I1340" s="16" t="s">
        <v>3420</v>
      </c>
      <c r="J1340" s="16" t="s">
        <v>4125</v>
      </c>
      <c r="K1340" s="16" t="s">
        <v>9</v>
      </c>
      <c r="L1340" s="16" t="s">
        <v>4126</v>
      </c>
      <c r="M1340" s="16" t="s">
        <v>1667</v>
      </c>
      <c r="N1340" s="13" t="s">
        <v>1668</v>
      </c>
      <c r="O1340" s="13" t="str">
        <f>"0458512621"</f>
        <v>0458512621</v>
      </c>
    </row>
    <row r="1341" spans="1:15" ht="39" customHeight="1">
      <c r="A1341" s="21">
        <v>1340</v>
      </c>
      <c r="B1341" s="13" t="s">
        <v>4127</v>
      </c>
      <c r="C1341" s="22">
        <v>1</v>
      </c>
      <c r="D1341" s="14">
        <v>45230</v>
      </c>
      <c r="E1341" s="15">
        <v>0.71875</v>
      </c>
      <c r="F1341" s="19" t="s">
        <v>3996</v>
      </c>
      <c r="G1341" s="15">
        <v>0.76041666666666663</v>
      </c>
      <c r="H1341" s="13" t="s">
        <v>110</v>
      </c>
      <c r="I1341" s="16" t="s">
        <v>3429</v>
      </c>
      <c r="J1341" s="16" t="s">
        <v>1586</v>
      </c>
      <c r="K1341" s="16" t="s">
        <v>9</v>
      </c>
      <c r="L1341" s="16" t="s">
        <v>181</v>
      </c>
      <c r="M1341" s="16" t="s">
        <v>1587</v>
      </c>
      <c r="N1341" s="13" t="s">
        <v>1588</v>
      </c>
      <c r="O1341" s="13" t="str">
        <f>"0534512703"</f>
        <v>0534512703</v>
      </c>
    </row>
    <row r="1342" spans="1:15" ht="39" customHeight="1">
      <c r="A1342" s="21">
        <v>1341</v>
      </c>
      <c r="B1342" s="13" t="s">
        <v>3829</v>
      </c>
      <c r="C1342" s="22">
        <v>1</v>
      </c>
      <c r="D1342" s="14">
        <v>45231</v>
      </c>
      <c r="E1342" s="15">
        <v>0.72916666666666663</v>
      </c>
      <c r="F1342" s="19" t="s">
        <v>3996</v>
      </c>
      <c r="G1342" s="15">
        <v>0.77083333333333337</v>
      </c>
      <c r="H1342" s="13" t="s">
        <v>1501</v>
      </c>
      <c r="I1342" s="16" t="s">
        <v>3480</v>
      </c>
      <c r="J1342" s="16" t="s">
        <v>1720</v>
      </c>
      <c r="K1342" s="16" t="s">
        <v>13</v>
      </c>
      <c r="L1342" s="16" t="s">
        <v>3830</v>
      </c>
      <c r="M1342" s="16" t="s">
        <v>3831</v>
      </c>
      <c r="N1342" s="13" t="s">
        <v>3832</v>
      </c>
      <c r="O1342" s="13" t="str">
        <f>"0857262271"</f>
        <v>0857262271</v>
      </c>
    </row>
    <row r="1343" spans="1:15" ht="39" customHeight="1">
      <c r="A1343" s="21">
        <v>1342</v>
      </c>
      <c r="B1343" s="13" t="s">
        <v>4114</v>
      </c>
      <c r="C1343" s="22">
        <v>1</v>
      </c>
      <c r="D1343" s="14">
        <v>45231</v>
      </c>
      <c r="E1343" s="15">
        <v>0.70833333333333337</v>
      </c>
      <c r="F1343" s="19" t="s">
        <v>3996</v>
      </c>
      <c r="G1343" s="15">
        <v>0.75</v>
      </c>
      <c r="H1343" s="13" t="s">
        <v>137</v>
      </c>
      <c r="I1343" s="16" t="s">
        <v>3417</v>
      </c>
      <c r="J1343" s="16" t="s">
        <v>1693</v>
      </c>
      <c r="K1343" s="16" t="s">
        <v>9</v>
      </c>
      <c r="L1343" s="16" t="s">
        <v>1694</v>
      </c>
      <c r="M1343" s="16" t="s">
        <v>2931</v>
      </c>
      <c r="N1343" s="13" t="s">
        <v>3555</v>
      </c>
      <c r="O1343" s="13" t="str">
        <f>"0864220210"</f>
        <v>0864220210</v>
      </c>
    </row>
    <row r="1344" spans="1:15" ht="39" customHeight="1">
      <c r="A1344" s="21">
        <v>1343</v>
      </c>
      <c r="B1344" s="13" t="s">
        <v>4112</v>
      </c>
      <c r="C1344" s="22">
        <v>1</v>
      </c>
      <c r="D1344" s="14">
        <v>45236</v>
      </c>
      <c r="E1344" s="15">
        <v>0.72916666666666663</v>
      </c>
      <c r="F1344" s="19" t="s">
        <v>3996</v>
      </c>
      <c r="G1344" s="15">
        <v>0.77083333333333337</v>
      </c>
      <c r="H1344" s="13" t="s">
        <v>115</v>
      </c>
      <c r="I1344" s="16" t="s">
        <v>3450</v>
      </c>
      <c r="J1344" s="16" t="s">
        <v>4113</v>
      </c>
      <c r="K1344" s="16" t="s">
        <v>9</v>
      </c>
      <c r="L1344" s="16" t="s">
        <v>62</v>
      </c>
      <c r="M1344" s="16" t="s">
        <v>221</v>
      </c>
      <c r="N1344" s="13" t="s">
        <v>222</v>
      </c>
      <c r="O1344" s="13" t="str">
        <f>"0664415451"</f>
        <v>0664415451</v>
      </c>
    </row>
    <row r="1345" spans="1:15" ht="39" customHeight="1">
      <c r="A1345" s="21">
        <v>1344</v>
      </c>
      <c r="B1345" s="13" t="s">
        <v>3813</v>
      </c>
      <c r="C1345" s="22">
        <v>1</v>
      </c>
      <c r="D1345" s="14">
        <v>45237</v>
      </c>
      <c r="E1345" s="15">
        <v>0.69791666666666663</v>
      </c>
      <c r="F1345" s="19" t="s">
        <v>3996</v>
      </c>
      <c r="G1345" s="15">
        <v>0.73958333333333337</v>
      </c>
      <c r="H1345" s="13" t="s">
        <v>117</v>
      </c>
      <c r="I1345" s="16" t="s">
        <v>3366</v>
      </c>
      <c r="J1345" s="16" t="s">
        <v>3814</v>
      </c>
      <c r="K1345" s="16" t="s">
        <v>13</v>
      </c>
      <c r="L1345" s="16" t="s">
        <v>3815</v>
      </c>
      <c r="M1345" s="16" t="s">
        <v>3816</v>
      </c>
      <c r="N1345" s="13" t="s">
        <v>2353</v>
      </c>
      <c r="O1345" s="13" t="str">
        <f>"0116889486"</f>
        <v>0116889486</v>
      </c>
    </row>
    <row r="1346" spans="1:15" ht="39" customHeight="1">
      <c r="A1346" s="21">
        <v>1345</v>
      </c>
      <c r="B1346" s="13" t="s">
        <v>4103</v>
      </c>
      <c r="C1346" s="22">
        <v>1</v>
      </c>
      <c r="D1346" s="14">
        <v>45237</v>
      </c>
      <c r="E1346" s="15">
        <v>0.72916666666666663</v>
      </c>
      <c r="F1346" s="19" t="s">
        <v>3996</v>
      </c>
      <c r="G1346" s="15">
        <v>0.77083333333333337</v>
      </c>
      <c r="H1346" s="13" t="s">
        <v>67</v>
      </c>
      <c r="I1346" s="16" t="s">
        <v>3454</v>
      </c>
      <c r="J1346" s="16" t="s">
        <v>1595</v>
      </c>
      <c r="K1346" s="16" t="s">
        <v>9</v>
      </c>
      <c r="L1346" s="16" t="s">
        <v>4104</v>
      </c>
      <c r="M1346" s="16" t="s">
        <v>1597</v>
      </c>
      <c r="N1346" s="13" t="s">
        <v>1598</v>
      </c>
      <c r="O1346" s="13" t="str">
        <f>"0339644019"</f>
        <v>0339644019</v>
      </c>
    </row>
    <row r="1347" spans="1:15" ht="39" customHeight="1">
      <c r="A1347" s="21">
        <v>1346</v>
      </c>
      <c r="B1347" s="13" t="s">
        <v>4105</v>
      </c>
      <c r="C1347" s="22">
        <v>1</v>
      </c>
      <c r="D1347" s="14">
        <v>45237</v>
      </c>
      <c r="E1347" s="15">
        <v>0.72916666666666663</v>
      </c>
      <c r="F1347" s="19" t="s">
        <v>3996</v>
      </c>
      <c r="G1347" s="15">
        <v>0.77083333333333337</v>
      </c>
      <c r="H1347" s="13" t="s">
        <v>484</v>
      </c>
      <c r="I1347" s="16" t="s">
        <v>3378</v>
      </c>
      <c r="J1347" s="16" t="s">
        <v>3577</v>
      </c>
      <c r="K1347" s="16" t="s">
        <v>9</v>
      </c>
      <c r="L1347" s="16" t="s">
        <v>3578</v>
      </c>
      <c r="M1347" s="16" t="s">
        <v>1318</v>
      </c>
      <c r="N1347" s="13" t="s">
        <v>2640</v>
      </c>
      <c r="O1347" s="13" t="str">
        <f>"0948298904"</f>
        <v>0948298904</v>
      </c>
    </row>
    <row r="1348" spans="1:15" ht="39" customHeight="1">
      <c r="A1348" s="21">
        <v>1347</v>
      </c>
      <c r="B1348" s="13" t="s">
        <v>4106</v>
      </c>
      <c r="C1348" s="22">
        <v>1</v>
      </c>
      <c r="D1348" s="14">
        <v>45237</v>
      </c>
      <c r="E1348" s="15">
        <v>0.71875</v>
      </c>
      <c r="F1348" s="19" t="s">
        <v>3996</v>
      </c>
      <c r="G1348" s="15">
        <v>0.76041666666666663</v>
      </c>
      <c r="H1348" s="13" t="s">
        <v>110</v>
      </c>
      <c r="I1348" s="16" t="s">
        <v>3429</v>
      </c>
      <c r="J1348" s="16" t="s">
        <v>1586</v>
      </c>
      <c r="K1348" s="16" t="s">
        <v>9</v>
      </c>
      <c r="L1348" s="16" t="s">
        <v>181</v>
      </c>
      <c r="M1348" s="16" t="s">
        <v>1587</v>
      </c>
      <c r="N1348" s="13" t="s">
        <v>1588</v>
      </c>
      <c r="O1348" s="13" t="str">
        <f>"0534512703"</f>
        <v>0534512703</v>
      </c>
    </row>
    <row r="1349" spans="1:15" ht="39" customHeight="1">
      <c r="A1349" s="21">
        <v>1348</v>
      </c>
      <c r="B1349" s="13" t="s">
        <v>4107</v>
      </c>
      <c r="C1349" s="22">
        <v>1</v>
      </c>
      <c r="D1349" s="14">
        <v>45237</v>
      </c>
      <c r="E1349" s="15">
        <v>0.75</v>
      </c>
      <c r="F1349" s="19" t="s">
        <v>3996</v>
      </c>
      <c r="G1349" s="15">
        <v>0.79166666666666663</v>
      </c>
      <c r="H1349" s="13" t="s">
        <v>25</v>
      </c>
      <c r="I1349" s="16" t="s">
        <v>3369</v>
      </c>
      <c r="J1349" s="16" t="s">
        <v>2190</v>
      </c>
      <c r="K1349" s="16" t="s">
        <v>9</v>
      </c>
      <c r="L1349" s="16" t="s">
        <v>4108</v>
      </c>
      <c r="M1349" s="16" t="s">
        <v>4109</v>
      </c>
      <c r="N1349" s="13" t="s">
        <v>2927</v>
      </c>
      <c r="O1349" s="13" t="str">
        <f>"0473220151"</f>
        <v>0473220151</v>
      </c>
    </row>
    <row r="1350" spans="1:15" ht="39" customHeight="1">
      <c r="A1350" s="21">
        <v>1349</v>
      </c>
      <c r="B1350" s="13" t="s">
        <v>4110</v>
      </c>
      <c r="C1350" s="22">
        <v>1</v>
      </c>
      <c r="D1350" s="14">
        <v>45237</v>
      </c>
      <c r="E1350" s="15">
        <v>0.70833333333333337</v>
      </c>
      <c r="F1350" s="19" t="s">
        <v>3996</v>
      </c>
      <c r="G1350" s="15">
        <v>0.76041666666666663</v>
      </c>
      <c r="H1350" s="13" t="s">
        <v>324</v>
      </c>
      <c r="I1350" s="16" t="s">
        <v>3441</v>
      </c>
      <c r="J1350" s="16" t="s">
        <v>1082</v>
      </c>
      <c r="K1350" s="16" t="s">
        <v>9</v>
      </c>
      <c r="L1350" s="16" t="s">
        <v>4111</v>
      </c>
      <c r="M1350" s="16" t="s">
        <v>3711</v>
      </c>
      <c r="N1350" s="13" t="s">
        <v>2645</v>
      </c>
      <c r="O1350" s="13" t="str">
        <f>"0985851864"</f>
        <v>0985851864</v>
      </c>
    </row>
    <row r="1351" spans="1:15" ht="39" customHeight="1">
      <c r="A1351" s="21">
        <v>1350</v>
      </c>
      <c r="B1351" s="13" t="s">
        <v>4095</v>
      </c>
      <c r="C1351" s="22">
        <v>1</v>
      </c>
      <c r="D1351" s="14">
        <v>45238</v>
      </c>
      <c r="E1351" s="15">
        <v>0.73958333333333337</v>
      </c>
      <c r="F1351" s="19" t="s">
        <v>3996</v>
      </c>
      <c r="G1351" s="15">
        <v>0.78125</v>
      </c>
      <c r="H1351" s="13" t="s">
        <v>1130</v>
      </c>
      <c r="I1351" s="16" t="s">
        <v>3322</v>
      </c>
      <c r="J1351" s="16" t="s">
        <v>1131</v>
      </c>
      <c r="K1351" s="16" t="s">
        <v>9</v>
      </c>
      <c r="L1351" s="16" t="s">
        <v>4096</v>
      </c>
      <c r="M1351" s="16" t="s">
        <v>1133</v>
      </c>
      <c r="N1351" s="13" t="s">
        <v>1134</v>
      </c>
      <c r="O1351" s="13" t="str">
        <f>"0992307002"</f>
        <v>0992307002</v>
      </c>
    </row>
    <row r="1352" spans="1:15" ht="39" customHeight="1">
      <c r="A1352" s="21">
        <v>1351</v>
      </c>
      <c r="B1352" s="13" t="s">
        <v>4097</v>
      </c>
      <c r="C1352" s="22">
        <v>1</v>
      </c>
      <c r="D1352" s="14">
        <v>45238</v>
      </c>
      <c r="E1352" s="15">
        <v>0.72916666666666663</v>
      </c>
      <c r="F1352" s="19" t="s">
        <v>3996</v>
      </c>
      <c r="G1352" s="15">
        <v>0.79166666666666663</v>
      </c>
      <c r="H1352" s="13" t="s">
        <v>29</v>
      </c>
      <c r="I1352" s="16" t="s">
        <v>3402</v>
      </c>
      <c r="J1352" s="16" t="s">
        <v>511</v>
      </c>
      <c r="K1352" s="16" t="s">
        <v>6</v>
      </c>
      <c r="L1352" s="16" t="s">
        <v>1574</v>
      </c>
      <c r="M1352" s="16" t="s">
        <v>4098</v>
      </c>
      <c r="N1352" s="13" t="s">
        <v>4099</v>
      </c>
      <c r="O1352" s="13" t="str">
        <f>"0532336111"</f>
        <v>0532336111</v>
      </c>
    </row>
    <row r="1353" spans="1:15" ht="39" customHeight="1">
      <c r="A1353" s="21">
        <v>1352</v>
      </c>
      <c r="B1353" s="13" t="s">
        <v>4100</v>
      </c>
      <c r="C1353" s="22">
        <v>1</v>
      </c>
      <c r="D1353" s="14">
        <v>45238</v>
      </c>
      <c r="E1353" s="15">
        <v>0.66666666666666663</v>
      </c>
      <c r="F1353" s="19" t="s">
        <v>3996</v>
      </c>
      <c r="G1353" s="15">
        <v>0.70833333333333337</v>
      </c>
      <c r="H1353" s="13" t="s">
        <v>95</v>
      </c>
      <c r="I1353" s="16" t="s">
        <v>3331</v>
      </c>
      <c r="J1353" s="16" t="s">
        <v>2628</v>
      </c>
      <c r="K1353" s="16" t="s">
        <v>9</v>
      </c>
      <c r="L1353" s="16" t="s">
        <v>9</v>
      </c>
      <c r="M1353" s="16" t="s">
        <v>2629</v>
      </c>
      <c r="N1353" s="13" t="s">
        <v>1544</v>
      </c>
      <c r="O1353" s="13" t="str">
        <f>"0752315171"</f>
        <v>0752315171</v>
      </c>
    </row>
    <row r="1354" spans="1:15" ht="39" customHeight="1">
      <c r="A1354" s="21">
        <v>1353</v>
      </c>
      <c r="B1354" s="13" t="s">
        <v>4101</v>
      </c>
      <c r="C1354" s="22">
        <v>1</v>
      </c>
      <c r="D1354" s="14">
        <v>45238</v>
      </c>
      <c r="E1354" s="15">
        <v>0.75</v>
      </c>
      <c r="F1354" s="19" t="s">
        <v>3996</v>
      </c>
      <c r="G1354" s="15">
        <v>0.79166666666666663</v>
      </c>
      <c r="H1354" s="13" t="s">
        <v>8</v>
      </c>
      <c r="I1354" s="16" t="s">
        <v>3470</v>
      </c>
      <c r="J1354" s="16" t="s">
        <v>1300</v>
      </c>
      <c r="K1354" s="16" t="s">
        <v>6</v>
      </c>
      <c r="L1354" s="16" t="s">
        <v>4102</v>
      </c>
      <c r="M1354" s="16" t="s">
        <v>311</v>
      </c>
      <c r="N1354" s="13" t="s">
        <v>163</v>
      </c>
      <c r="O1354" s="13" t="str">
        <f>"0272207736"</f>
        <v>0272207736</v>
      </c>
    </row>
    <row r="1355" spans="1:15" ht="39" customHeight="1">
      <c r="A1355" s="21">
        <v>1354</v>
      </c>
      <c r="B1355" s="13" t="s">
        <v>4089</v>
      </c>
      <c r="C1355" s="22">
        <v>1</v>
      </c>
      <c r="D1355" s="14">
        <v>45239</v>
      </c>
      <c r="E1355" s="15">
        <v>0.58333333333333337</v>
      </c>
      <c r="F1355" s="19" t="s">
        <v>3996</v>
      </c>
      <c r="G1355" s="15">
        <v>0.625</v>
      </c>
      <c r="H1355" s="13" t="s">
        <v>67</v>
      </c>
      <c r="I1355" s="16" t="s">
        <v>3400</v>
      </c>
      <c r="J1355" s="16" t="s">
        <v>3207</v>
      </c>
      <c r="K1355" s="16" t="s">
        <v>9</v>
      </c>
      <c r="L1355" s="16" t="s">
        <v>4090</v>
      </c>
      <c r="M1355" s="16" t="s">
        <v>895</v>
      </c>
      <c r="N1355" s="13" t="s">
        <v>896</v>
      </c>
      <c r="O1355" s="13" t="str">
        <f>"0334110151"</f>
        <v>0334110151</v>
      </c>
    </row>
    <row r="1356" spans="1:15" ht="39" customHeight="1">
      <c r="A1356" s="21">
        <v>1355</v>
      </c>
      <c r="B1356" s="13" t="s">
        <v>4091</v>
      </c>
      <c r="C1356" s="22">
        <v>1</v>
      </c>
      <c r="D1356" s="14">
        <v>45239</v>
      </c>
      <c r="E1356" s="15">
        <v>0.70833333333333337</v>
      </c>
      <c r="F1356" s="19" t="s">
        <v>3996</v>
      </c>
      <c r="G1356" s="15">
        <v>0.75</v>
      </c>
      <c r="H1356" s="13" t="s">
        <v>112</v>
      </c>
      <c r="I1356" s="16" t="s">
        <v>3359</v>
      </c>
      <c r="J1356" s="16" t="s">
        <v>4092</v>
      </c>
      <c r="K1356" s="16" t="s">
        <v>9</v>
      </c>
      <c r="L1356" s="16" t="s">
        <v>4093</v>
      </c>
      <c r="M1356" s="16" t="s">
        <v>1835</v>
      </c>
      <c r="N1356" s="13" t="s">
        <v>2626</v>
      </c>
      <c r="O1356" s="13" t="str">
        <f>"0298533516"</f>
        <v>0298533516</v>
      </c>
    </row>
    <row r="1357" spans="1:15" ht="39" customHeight="1">
      <c r="A1357" s="21">
        <v>1356</v>
      </c>
      <c r="B1357" s="13" t="s">
        <v>4094</v>
      </c>
      <c r="C1357" s="22">
        <v>1</v>
      </c>
      <c r="D1357" s="14">
        <v>45239</v>
      </c>
      <c r="E1357" s="15">
        <v>0.71875</v>
      </c>
      <c r="F1357" s="19" t="s">
        <v>3996</v>
      </c>
      <c r="G1357" s="15">
        <v>0.76041666666666663</v>
      </c>
      <c r="H1357" s="13" t="s">
        <v>133</v>
      </c>
      <c r="I1357" s="16" t="s">
        <v>3368</v>
      </c>
      <c r="J1357" s="16" t="s">
        <v>611</v>
      </c>
      <c r="K1357" s="16" t="s">
        <v>9</v>
      </c>
      <c r="L1357" s="16" t="s">
        <v>181</v>
      </c>
      <c r="M1357" s="16" t="s">
        <v>612</v>
      </c>
      <c r="N1357" s="13" t="s">
        <v>136</v>
      </c>
      <c r="O1357" s="13" t="str">
        <f>"0836832881"</f>
        <v>0836832881</v>
      </c>
    </row>
    <row r="1358" spans="1:15" ht="39" customHeight="1">
      <c r="A1358" s="21">
        <v>1357</v>
      </c>
      <c r="B1358" s="13" t="s">
        <v>4072</v>
      </c>
      <c r="C1358" s="22">
        <v>1</v>
      </c>
      <c r="D1358" s="14">
        <v>45240</v>
      </c>
      <c r="E1358" s="15">
        <v>0.77083333333333337</v>
      </c>
      <c r="F1358" s="19" t="s">
        <v>3996</v>
      </c>
      <c r="G1358" s="15">
        <v>0.8125</v>
      </c>
      <c r="H1358" s="13" t="s">
        <v>117</v>
      </c>
      <c r="I1358" s="16" t="s">
        <v>3332</v>
      </c>
      <c r="J1358" s="16" t="s">
        <v>1431</v>
      </c>
      <c r="K1358" s="16" t="s">
        <v>9</v>
      </c>
      <c r="L1358" s="16" t="s">
        <v>321</v>
      </c>
      <c r="M1358" s="16" t="s">
        <v>4073</v>
      </c>
      <c r="N1358" s="13" t="s">
        <v>1434</v>
      </c>
      <c r="O1358" s="13" t="str">
        <f>"0138521231"</f>
        <v>0138521231</v>
      </c>
    </row>
    <row r="1359" spans="1:15" ht="39" customHeight="1">
      <c r="A1359" s="21">
        <v>1358</v>
      </c>
      <c r="B1359" s="13" t="s">
        <v>4074</v>
      </c>
      <c r="C1359" s="22">
        <v>1</v>
      </c>
      <c r="D1359" s="14">
        <v>45240</v>
      </c>
      <c r="E1359" s="15">
        <v>0.75</v>
      </c>
      <c r="F1359" s="19" t="s">
        <v>3996</v>
      </c>
      <c r="G1359" s="15">
        <v>0.79166666666666663</v>
      </c>
      <c r="H1359" s="13" t="s">
        <v>5</v>
      </c>
      <c r="I1359" s="16" t="s">
        <v>3438</v>
      </c>
      <c r="J1359" s="16" t="s">
        <v>4075</v>
      </c>
      <c r="K1359" s="16" t="s">
        <v>9</v>
      </c>
      <c r="L1359" s="16" t="s">
        <v>4076</v>
      </c>
      <c r="M1359" s="16" t="s">
        <v>4077</v>
      </c>
      <c r="N1359" s="13" t="s">
        <v>4078</v>
      </c>
      <c r="O1359" s="13" t="str">
        <f>"0958223251"</f>
        <v>0958223251</v>
      </c>
    </row>
    <row r="1360" spans="1:15" ht="39" customHeight="1">
      <c r="A1360" s="21">
        <v>1359</v>
      </c>
      <c r="B1360" s="13" t="s">
        <v>4079</v>
      </c>
      <c r="C1360" s="22">
        <v>1</v>
      </c>
      <c r="D1360" s="14">
        <v>45240</v>
      </c>
      <c r="E1360" s="15">
        <v>0.72916666666666663</v>
      </c>
      <c r="F1360" s="19" t="s">
        <v>3996</v>
      </c>
      <c r="G1360" s="15">
        <v>0.77083333333333337</v>
      </c>
      <c r="H1360" s="13" t="s">
        <v>90</v>
      </c>
      <c r="I1360" s="16" t="s">
        <v>4080</v>
      </c>
      <c r="J1360" s="16" t="s">
        <v>4081</v>
      </c>
      <c r="K1360" s="16" t="s">
        <v>6</v>
      </c>
      <c r="L1360" s="16" t="s">
        <v>4082</v>
      </c>
      <c r="M1360" s="16" t="s">
        <v>4083</v>
      </c>
      <c r="N1360" s="13" t="s">
        <v>4084</v>
      </c>
      <c r="O1360" s="13" t="str">
        <f>"0852242111"</f>
        <v>0852242111</v>
      </c>
    </row>
    <row r="1361" spans="1:15" ht="39" customHeight="1">
      <c r="A1361" s="21">
        <v>1360</v>
      </c>
      <c r="B1361" s="13" t="s">
        <v>4085</v>
      </c>
      <c r="C1361" s="22">
        <v>1</v>
      </c>
      <c r="D1361" s="14">
        <v>45240</v>
      </c>
      <c r="E1361" s="15">
        <v>0.73958333333333337</v>
      </c>
      <c r="F1361" s="19" t="s">
        <v>3996</v>
      </c>
      <c r="G1361" s="15">
        <v>0.79166666666666663</v>
      </c>
      <c r="H1361" s="13" t="s">
        <v>137</v>
      </c>
      <c r="I1361" s="16" t="s">
        <v>3292</v>
      </c>
      <c r="J1361" s="16" t="s">
        <v>138</v>
      </c>
      <c r="K1361" s="16" t="s">
        <v>9</v>
      </c>
      <c r="L1361" s="16" t="s">
        <v>415</v>
      </c>
      <c r="M1361" s="16" t="s">
        <v>1105</v>
      </c>
      <c r="N1361" s="13" t="s">
        <v>141</v>
      </c>
      <c r="O1361" s="13" t="str">
        <f>"0868218111"</f>
        <v>0868218111</v>
      </c>
    </row>
    <row r="1362" spans="1:15" ht="39" customHeight="1">
      <c r="A1362" s="21">
        <v>1361</v>
      </c>
      <c r="B1362" s="13" t="s">
        <v>4086</v>
      </c>
      <c r="C1362" s="22">
        <v>1</v>
      </c>
      <c r="D1362" s="14">
        <v>45240</v>
      </c>
      <c r="E1362" s="15">
        <v>0.66666666666666663</v>
      </c>
      <c r="F1362" s="19" t="s">
        <v>3996</v>
      </c>
      <c r="G1362" s="15">
        <v>0.70833333333333337</v>
      </c>
      <c r="H1362" s="13" t="s">
        <v>34</v>
      </c>
      <c r="I1362" s="16" t="s">
        <v>3288</v>
      </c>
      <c r="J1362" s="16" t="s">
        <v>2338</v>
      </c>
      <c r="K1362" s="16" t="s">
        <v>9</v>
      </c>
      <c r="L1362" s="16" t="s">
        <v>4087</v>
      </c>
      <c r="M1362" s="16" t="s">
        <v>2339</v>
      </c>
      <c r="N1362" s="13" t="s">
        <v>4088</v>
      </c>
      <c r="O1362" s="13" t="str">
        <f>"0448443333"</f>
        <v>0448443333</v>
      </c>
    </row>
    <row r="1363" spans="1:15" ht="39" customHeight="1">
      <c r="A1363" s="21">
        <v>1362</v>
      </c>
      <c r="B1363" s="13" t="s">
        <v>4063</v>
      </c>
      <c r="C1363" s="22">
        <v>1</v>
      </c>
      <c r="D1363" s="14">
        <v>45243</v>
      </c>
      <c r="E1363" s="15">
        <v>0.75</v>
      </c>
      <c r="F1363" s="19" t="s">
        <v>3996</v>
      </c>
      <c r="G1363" s="15">
        <v>0.83333333333333337</v>
      </c>
      <c r="H1363" s="13" t="s">
        <v>95</v>
      </c>
      <c r="I1363" s="16" t="s">
        <v>3361</v>
      </c>
      <c r="J1363" s="16" t="s">
        <v>2738</v>
      </c>
      <c r="K1363" s="16" t="s">
        <v>127</v>
      </c>
      <c r="L1363" s="16" t="s">
        <v>2493</v>
      </c>
      <c r="M1363" s="16" t="s">
        <v>2494</v>
      </c>
      <c r="N1363" s="13" t="s">
        <v>538</v>
      </c>
      <c r="O1363" s="13" t="str">
        <f>"0752515337"</f>
        <v>0752515337</v>
      </c>
    </row>
    <row r="1364" spans="1:15" ht="39" customHeight="1">
      <c r="A1364" s="21">
        <v>1363</v>
      </c>
      <c r="B1364" s="13" t="s">
        <v>4064</v>
      </c>
      <c r="C1364" s="22">
        <v>1</v>
      </c>
      <c r="D1364" s="14">
        <v>45243</v>
      </c>
      <c r="E1364" s="15">
        <v>0.72916666666666663</v>
      </c>
      <c r="F1364" s="19" t="s">
        <v>3996</v>
      </c>
      <c r="G1364" s="15">
        <v>0.77083333333333337</v>
      </c>
      <c r="H1364" s="13" t="s">
        <v>80</v>
      </c>
      <c r="I1364" s="16" t="s">
        <v>3285</v>
      </c>
      <c r="J1364" s="16" t="s">
        <v>150</v>
      </c>
      <c r="K1364" s="16" t="s">
        <v>6</v>
      </c>
      <c r="L1364" s="16" t="s">
        <v>1488</v>
      </c>
      <c r="M1364" s="16" t="s">
        <v>3722</v>
      </c>
      <c r="N1364" s="13" t="s">
        <v>153</v>
      </c>
      <c r="O1364" s="13" t="str">
        <f>"0596655011"</f>
        <v>0596655011</v>
      </c>
    </row>
    <row r="1365" spans="1:15" ht="39" customHeight="1">
      <c r="A1365" s="21">
        <v>1364</v>
      </c>
      <c r="B1365" s="13" t="s">
        <v>4065</v>
      </c>
      <c r="C1365" s="22">
        <v>1</v>
      </c>
      <c r="D1365" s="14">
        <v>45243</v>
      </c>
      <c r="E1365" s="15">
        <v>0.75</v>
      </c>
      <c r="F1365" s="19" t="s">
        <v>3996</v>
      </c>
      <c r="G1365" s="15">
        <v>0.79166666666666663</v>
      </c>
      <c r="H1365" s="13" t="s">
        <v>67</v>
      </c>
      <c r="I1365" s="16" t="s">
        <v>3451</v>
      </c>
      <c r="J1365" s="16" t="s">
        <v>2678</v>
      </c>
      <c r="K1365" s="16" t="s">
        <v>6</v>
      </c>
      <c r="L1365" s="16" t="s">
        <v>1207</v>
      </c>
      <c r="M1365" s="16" t="s">
        <v>2679</v>
      </c>
      <c r="N1365" s="13" t="s">
        <v>2680</v>
      </c>
      <c r="O1365" s="13" t="str">
        <f>"0423235111"</f>
        <v>0423235111</v>
      </c>
    </row>
    <row r="1366" spans="1:15" ht="39" customHeight="1">
      <c r="A1366" s="21">
        <v>1365</v>
      </c>
      <c r="B1366" s="13" t="s">
        <v>4066</v>
      </c>
      <c r="C1366" s="22">
        <v>1</v>
      </c>
      <c r="D1366" s="14">
        <v>45243</v>
      </c>
      <c r="E1366" s="15">
        <v>0.75</v>
      </c>
      <c r="F1366" s="19" t="s">
        <v>3996</v>
      </c>
      <c r="G1366" s="15">
        <v>0.79166666666666663</v>
      </c>
      <c r="H1366" s="13" t="s">
        <v>29</v>
      </c>
      <c r="I1366" s="16" t="s">
        <v>3543</v>
      </c>
      <c r="J1366" s="16" t="s">
        <v>242</v>
      </c>
      <c r="K1366" s="16" t="s">
        <v>6</v>
      </c>
      <c r="L1366" s="16" t="s">
        <v>2134</v>
      </c>
      <c r="M1366" s="16" t="s">
        <v>4067</v>
      </c>
      <c r="N1366" s="13" t="s">
        <v>4068</v>
      </c>
      <c r="O1366" s="13" t="str">
        <f>"0565280100"</f>
        <v>0565280100</v>
      </c>
    </row>
    <row r="1367" spans="1:15" ht="39" customHeight="1">
      <c r="A1367" s="21">
        <v>1366</v>
      </c>
      <c r="B1367" s="13" t="s">
        <v>4069</v>
      </c>
      <c r="C1367" s="22">
        <v>1</v>
      </c>
      <c r="D1367" s="14">
        <v>45243</v>
      </c>
      <c r="E1367" s="15">
        <v>0.70833333333333337</v>
      </c>
      <c r="F1367" s="19" t="s">
        <v>3996</v>
      </c>
      <c r="G1367" s="15">
        <v>0.75</v>
      </c>
      <c r="H1367" s="13" t="s">
        <v>38</v>
      </c>
      <c r="I1367" s="16" t="s">
        <v>3486</v>
      </c>
      <c r="J1367" s="16" t="s">
        <v>630</v>
      </c>
      <c r="K1367" s="16" t="s">
        <v>6</v>
      </c>
      <c r="L1367" s="16" t="s">
        <v>4070</v>
      </c>
      <c r="M1367" s="16" t="s">
        <v>4071</v>
      </c>
      <c r="N1367" s="13" t="s">
        <v>41</v>
      </c>
      <c r="O1367" s="13" t="str">
        <f>"0799221200"</f>
        <v>0799221200</v>
      </c>
    </row>
    <row r="1368" spans="1:15" ht="39" customHeight="1">
      <c r="A1368" s="21">
        <v>1367</v>
      </c>
      <c r="B1368" s="13" t="s">
        <v>4053</v>
      </c>
      <c r="C1368" s="22">
        <v>1</v>
      </c>
      <c r="D1368" s="14">
        <v>45244</v>
      </c>
      <c r="E1368" s="15">
        <v>0.70833333333333337</v>
      </c>
      <c r="F1368" s="19" t="s">
        <v>3996</v>
      </c>
      <c r="G1368" s="15">
        <v>0.75</v>
      </c>
      <c r="H1368" s="13" t="s">
        <v>147</v>
      </c>
      <c r="I1368" s="16" t="s">
        <v>4054</v>
      </c>
      <c r="J1368" s="16" t="s">
        <v>4055</v>
      </c>
      <c r="K1368" s="16" t="s">
        <v>9</v>
      </c>
      <c r="L1368" s="16" t="s">
        <v>4056</v>
      </c>
      <c r="M1368" s="16" t="s">
        <v>4057</v>
      </c>
      <c r="N1368" s="13" t="s">
        <v>4058</v>
      </c>
      <c r="O1368" s="13" t="str">
        <f>"0737822151"</f>
        <v>0737822151</v>
      </c>
    </row>
    <row r="1369" spans="1:15" ht="39" customHeight="1">
      <c r="A1369" s="21">
        <v>1368</v>
      </c>
      <c r="B1369" s="13" t="s">
        <v>4059</v>
      </c>
      <c r="C1369" s="22">
        <v>1</v>
      </c>
      <c r="D1369" s="14">
        <v>45244</v>
      </c>
      <c r="E1369" s="15">
        <v>0.75</v>
      </c>
      <c r="F1369" s="19" t="s">
        <v>3996</v>
      </c>
      <c r="G1369" s="15">
        <v>0.79166666666666663</v>
      </c>
      <c r="H1369" s="13" t="s">
        <v>8</v>
      </c>
      <c r="I1369" s="16" t="s">
        <v>3518</v>
      </c>
      <c r="J1369" s="16" t="s">
        <v>4060</v>
      </c>
      <c r="K1369" s="16" t="s">
        <v>6</v>
      </c>
      <c r="L1369" s="16" t="s">
        <v>4061</v>
      </c>
      <c r="M1369" s="16" t="s">
        <v>4062</v>
      </c>
      <c r="N1369" s="13" t="s">
        <v>1223</v>
      </c>
      <c r="O1369" s="13" t="str">
        <f>"0270255022"</f>
        <v>0270255022</v>
      </c>
    </row>
    <row r="1370" spans="1:15" ht="39" customHeight="1">
      <c r="A1370" s="21">
        <v>1369</v>
      </c>
      <c r="B1370" s="13" t="s">
        <v>4051</v>
      </c>
      <c r="C1370" s="22">
        <v>1</v>
      </c>
      <c r="D1370" s="14">
        <v>45245</v>
      </c>
      <c r="E1370" s="15">
        <v>0.67708333333333337</v>
      </c>
      <c r="F1370" s="19" t="s">
        <v>3996</v>
      </c>
      <c r="G1370" s="15">
        <v>0.71875</v>
      </c>
      <c r="H1370" s="13" t="s">
        <v>29</v>
      </c>
      <c r="I1370" s="16" t="s">
        <v>3413</v>
      </c>
      <c r="J1370" s="16" t="s">
        <v>2022</v>
      </c>
      <c r="K1370" s="16" t="s">
        <v>9</v>
      </c>
      <c r="L1370" s="16" t="s">
        <v>4052</v>
      </c>
      <c r="M1370" s="16" t="s">
        <v>752</v>
      </c>
      <c r="N1370" s="13" t="s">
        <v>753</v>
      </c>
      <c r="O1370" s="13" t="str">
        <f>"0529511111"</f>
        <v>0529511111</v>
      </c>
    </row>
    <row r="1371" spans="1:15" ht="39" customHeight="1">
      <c r="A1371" s="21">
        <v>1370</v>
      </c>
      <c r="B1371" s="13" t="s">
        <v>4049</v>
      </c>
      <c r="C1371" s="22">
        <v>1</v>
      </c>
      <c r="D1371" s="14">
        <v>45246</v>
      </c>
      <c r="E1371" s="15">
        <v>0.71875</v>
      </c>
      <c r="F1371" s="19" t="s">
        <v>3996</v>
      </c>
      <c r="G1371" s="15">
        <v>0.79166666666666663</v>
      </c>
      <c r="H1371" s="13" t="s">
        <v>110</v>
      </c>
      <c r="I1371" s="16" t="s">
        <v>3472</v>
      </c>
      <c r="J1371" s="16" t="s">
        <v>2419</v>
      </c>
      <c r="K1371" s="16" t="s">
        <v>9</v>
      </c>
      <c r="L1371" s="16" t="s">
        <v>4050</v>
      </c>
      <c r="M1371" s="16" t="s">
        <v>1649</v>
      </c>
      <c r="N1371" s="13" t="s">
        <v>1650</v>
      </c>
      <c r="O1371" s="13" t="str">
        <f>"0544273151"</f>
        <v>0544273151</v>
      </c>
    </row>
    <row r="1372" spans="1:15" ht="39" customHeight="1">
      <c r="A1372" s="21">
        <v>1371</v>
      </c>
      <c r="B1372" s="13" t="s">
        <v>4042</v>
      </c>
      <c r="C1372" s="22">
        <v>1</v>
      </c>
      <c r="D1372" s="14">
        <v>45247</v>
      </c>
      <c r="E1372" s="15">
        <v>0.75</v>
      </c>
      <c r="F1372" s="19" t="s">
        <v>3996</v>
      </c>
      <c r="G1372" s="15">
        <v>0.79166666666666663</v>
      </c>
      <c r="H1372" s="13" t="s">
        <v>108</v>
      </c>
      <c r="I1372" s="16" t="s">
        <v>3388</v>
      </c>
      <c r="J1372" s="16" t="s">
        <v>531</v>
      </c>
      <c r="K1372" s="16" t="s">
        <v>13</v>
      </c>
      <c r="L1372" s="16" t="s">
        <v>128</v>
      </c>
      <c r="M1372" s="16" t="s">
        <v>533</v>
      </c>
      <c r="N1372" s="13" t="s">
        <v>534</v>
      </c>
      <c r="O1372" s="13" t="str">
        <f>"0234262001"</f>
        <v>0234262001</v>
      </c>
    </row>
    <row r="1373" spans="1:15" ht="39" customHeight="1">
      <c r="A1373" s="21">
        <v>1372</v>
      </c>
      <c r="B1373" s="13" t="s">
        <v>4043</v>
      </c>
      <c r="C1373" s="22">
        <v>1</v>
      </c>
      <c r="D1373" s="14">
        <v>45247</v>
      </c>
      <c r="E1373" s="15">
        <v>0.72916666666666663</v>
      </c>
      <c r="F1373" s="19" t="s">
        <v>3996</v>
      </c>
      <c r="G1373" s="15">
        <v>0.77083333333333337</v>
      </c>
      <c r="H1373" s="13" t="s">
        <v>10</v>
      </c>
      <c r="I1373" s="16" t="s">
        <v>4044</v>
      </c>
      <c r="J1373" s="16" t="s">
        <v>4045</v>
      </c>
      <c r="K1373" s="16" t="s">
        <v>13</v>
      </c>
      <c r="L1373" s="16" t="s">
        <v>4046</v>
      </c>
      <c r="M1373" s="16" t="s">
        <v>4047</v>
      </c>
      <c r="N1373" s="13" t="s">
        <v>4048</v>
      </c>
      <c r="O1373" s="13" t="str">
        <f>"0749632111"</f>
        <v>0749632111</v>
      </c>
    </row>
    <row r="1374" spans="1:15" ht="39" customHeight="1">
      <c r="A1374" s="21">
        <v>1373</v>
      </c>
      <c r="B1374" s="13" t="s">
        <v>3817</v>
      </c>
      <c r="C1374" s="22">
        <v>1</v>
      </c>
      <c r="D1374" s="14">
        <v>45250</v>
      </c>
      <c r="E1374" s="15">
        <v>0.70833333333333337</v>
      </c>
      <c r="F1374" s="19" t="s">
        <v>3996</v>
      </c>
      <c r="G1374" s="15">
        <v>0.75</v>
      </c>
      <c r="H1374" s="13" t="s">
        <v>115</v>
      </c>
      <c r="I1374" s="16" t="s">
        <v>3463</v>
      </c>
      <c r="J1374" s="16" t="s">
        <v>2480</v>
      </c>
      <c r="K1374" s="16" t="s">
        <v>9</v>
      </c>
      <c r="L1374" s="16" t="s">
        <v>109</v>
      </c>
      <c r="M1374" s="16" t="s">
        <v>3610</v>
      </c>
      <c r="N1374" s="13" t="s">
        <v>1143</v>
      </c>
      <c r="O1374" s="13" t="str">
        <f>"0661312923"</f>
        <v>0661312923</v>
      </c>
    </row>
    <row r="1375" spans="1:15" ht="39" customHeight="1">
      <c r="A1375" s="21">
        <v>1374</v>
      </c>
      <c r="B1375" s="13" t="s">
        <v>4040</v>
      </c>
      <c r="C1375" s="22">
        <v>1</v>
      </c>
      <c r="D1375" s="14">
        <v>45250</v>
      </c>
      <c r="E1375" s="15">
        <v>0.70833333333333337</v>
      </c>
      <c r="F1375" s="19" t="s">
        <v>3996</v>
      </c>
      <c r="G1375" s="15">
        <v>0.75</v>
      </c>
      <c r="H1375" s="13" t="s">
        <v>34</v>
      </c>
      <c r="I1375" s="16" t="s">
        <v>491</v>
      </c>
      <c r="J1375" s="16" t="s">
        <v>2378</v>
      </c>
      <c r="K1375" s="16" t="s">
        <v>6</v>
      </c>
      <c r="L1375" s="16" t="s">
        <v>722</v>
      </c>
      <c r="M1375" s="16" t="s">
        <v>4041</v>
      </c>
      <c r="N1375" s="13" t="s">
        <v>495</v>
      </c>
      <c r="O1375" s="13" t="str">
        <f>"0465343175"</f>
        <v>0465343175</v>
      </c>
    </row>
    <row r="1376" spans="1:15" ht="39" customHeight="1">
      <c r="A1376" s="21">
        <v>1375</v>
      </c>
      <c r="B1376" s="13" t="s">
        <v>4038</v>
      </c>
      <c r="C1376" s="22">
        <v>1</v>
      </c>
      <c r="D1376" s="14">
        <v>45251</v>
      </c>
      <c r="E1376" s="15">
        <v>0.71875</v>
      </c>
      <c r="F1376" s="19" t="s">
        <v>3996</v>
      </c>
      <c r="G1376" s="15">
        <v>0.76041666666666663</v>
      </c>
      <c r="H1376" s="13" t="s">
        <v>110</v>
      </c>
      <c r="I1376" s="16" t="s">
        <v>3429</v>
      </c>
      <c r="J1376" s="16" t="s">
        <v>1586</v>
      </c>
      <c r="K1376" s="16" t="s">
        <v>9</v>
      </c>
      <c r="L1376" s="16" t="s">
        <v>181</v>
      </c>
      <c r="M1376" s="16" t="s">
        <v>1587</v>
      </c>
      <c r="N1376" s="13" t="s">
        <v>1588</v>
      </c>
      <c r="O1376" s="13" t="str">
        <f>"0534512703"</f>
        <v>0534512703</v>
      </c>
    </row>
    <row r="1377" spans="1:15" ht="39" customHeight="1">
      <c r="A1377" s="21">
        <v>1376</v>
      </c>
      <c r="B1377" s="13" t="s">
        <v>4039</v>
      </c>
      <c r="C1377" s="22">
        <v>1</v>
      </c>
      <c r="D1377" s="14">
        <v>45251</v>
      </c>
      <c r="E1377" s="15">
        <v>0.71875</v>
      </c>
      <c r="F1377" s="19" t="s">
        <v>3996</v>
      </c>
      <c r="G1377" s="15">
        <v>0.76041666666666663</v>
      </c>
      <c r="H1377" s="13" t="s">
        <v>34</v>
      </c>
      <c r="I1377" s="16" t="s">
        <v>3291</v>
      </c>
      <c r="J1377" s="16" t="s">
        <v>332</v>
      </c>
      <c r="K1377" s="16" t="s">
        <v>6</v>
      </c>
      <c r="L1377" s="16" t="s">
        <v>333</v>
      </c>
      <c r="M1377" s="16" t="s">
        <v>334</v>
      </c>
      <c r="N1377" s="13" t="s">
        <v>3125</v>
      </c>
      <c r="O1377" s="13" t="str">
        <f>"0452218181"</f>
        <v>0452218181</v>
      </c>
    </row>
    <row r="1378" spans="1:15" ht="39" customHeight="1">
      <c r="A1378" s="21">
        <v>1377</v>
      </c>
      <c r="B1378" s="13" t="s">
        <v>3818</v>
      </c>
      <c r="C1378" s="22">
        <v>1</v>
      </c>
      <c r="D1378" s="14">
        <v>45252</v>
      </c>
      <c r="E1378" s="15">
        <v>0.72916666666666663</v>
      </c>
      <c r="F1378" s="19" t="s">
        <v>3996</v>
      </c>
      <c r="G1378" s="15">
        <v>0.77083333333333337</v>
      </c>
      <c r="H1378" s="13" t="s">
        <v>80</v>
      </c>
      <c r="I1378" s="16" t="s">
        <v>3285</v>
      </c>
      <c r="J1378" s="16" t="s">
        <v>150</v>
      </c>
      <c r="K1378" s="16" t="s">
        <v>6</v>
      </c>
      <c r="L1378" s="16" t="s">
        <v>1086</v>
      </c>
      <c r="M1378" s="16" t="s">
        <v>3722</v>
      </c>
      <c r="N1378" s="13" t="s">
        <v>153</v>
      </c>
      <c r="O1378" s="13" t="str">
        <f>"0596655011"</f>
        <v>0596655011</v>
      </c>
    </row>
    <row r="1379" spans="1:15" ht="39" customHeight="1">
      <c r="A1379" s="21">
        <v>1378</v>
      </c>
      <c r="B1379" s="13" t="s">
        <v>4033</v>
      </c>
      <c r="C1379" s="22">
        <v>1</v>
      </c>
      <c r="D1379" s="14">
        <v>45252</v>
      </c>
      <c r="E1379" s="15">
        <v>0.72916666666666663</v>
      </c>
      <c r="F1379" s="19" t="s">
        <v>3996</v>
      </c>
      <c r="G1379" s="15">
        <v>0.77083333333333337</v>
      </c>
      <c r="H1379" s="13" t="s">
        <v>298</v>
      </c>
      <c r="I1379" s="16" t="s">
        <v>3511</v>
      </c>
      <c r="J1379" s="16" t="s">
        <v>1498</v>
      </c>
      <c r="K1379" s="16" t="s">
        <v>6</v>
      </c>
      <c r="L1379" s="16" t="s">
        <v>4034</v>
      </c>
      <c r="M1379" s="16" t="s">
        <v>4035</v>
      </c>
      <c r="N1379" s="13" t="s">
        <v>645</v>
      </c>
      <c r="O1379" s="13" t="str">
        <f>"0885322555"</f>
        <v>0885322555</v>
      </c>
    </row>
    <row r="1380" spans="1:15" ht="39" customHeight="1">
      <c r="A1380" s="21">
        <v>1379</v>
      </c>
      <c r="B1380" s="13" t="s">
        <v>4036</v>
      </c>
      <c r="C1380" s="22">
        <v>1</v>
      </c>
      <c r="D1380" s="14">
        <v>45252</v>
      </c>
      <c r="E1380" s="15">
        <v>0.77083333333333337</v>
      </c>
      <c r="F1380" s="19" t="s">
        <v>3996</v>
      </c>
      <c r="G1380" s="15">
        <v>0.8125</v>
      </c>
      <c r="H1380" s="13" t="s">
        <v>67</v>
      </c>
      <c r="I1380" s="16" t="s">
        <v>3521</v>
      </c>
      <c r="J1380" s="16" t="s">
        <v>2818</v>
      </c>
      <c r="K1380" s="16" t="s">
        <v>6</v>
      </c>
      <c r="L1380" s="16" t="s">
        <v>4037</v>
      </c>
      <c r="M1380" s="16" t="s">
        <v>939</v>
      </c>
      <c r="N1380" s="13" t="s">
        <v>940</v>
      </c>
      <c r="O1380" s="13" t="str">
        <f>"0339793611"</f>
        <v>0339793611</v>
      </c>
    </row>
    <row r="1381" spans="1:15" ht="39" customHeight="1">
      <c r="A1381" s="21">
        <v>1380</v>
      </c>
      <c r="B1381" s="13" t="s">
        <v>4032</v>
      </c>
      <c r="C1381" s="22">
        <v>1</v>
      </c>
      <c r="D1381" s="14">
        <v>45258</v>
      </c>
      <c r="E1381" s="15">
        <v>0.58333333333333337</v>
      </c>
      <c r="F1381" s="19" t="s">
        <v>3996</v>
      </c>
      <c r="G1381" s="15">
        <v>0.66666666666666663</v>
      </c>
      <c r="H1381" s="13" t="s">
        <v>95</v>
      </c>
      <c r="I1381" s="16" t="s">
        <v>3361</v>
      </c>
      <c r="J1381" s="16" t="s">
        <v>2738</v>
      </c>
      <c r="K1381" s="16" t="s">
        <v>127</v>
      </c>
      <c r="L1381" s="16" t="s">
        <v>3728</v>
      </c>
      <c r="M1381" s="16" t="s">
        <v>2494</v>
      </c>
      <c r="N1381" s="13" t="s">
        <v>538</v>
      </c>
      <c r="O1381" s="13" t="str">
        <f>"0752515337"</f>
        <v>0752515337</v>
      </c>
    </row>
    <row r="1382" spans="1:15" ht="39" customHeight="1">
      <c r="A1382" s="21">
        <v>1381</v>
      </c>
      <c r="B1382" s="13" t="s">
        <v>3828</v>
      </c>
      <c r="C1382" s="22">
        <v>1</v>
      </c>
      <c r="D1382" s="14">
        <v>45259</v>
      </c>
      <c r="E1382" s="15">
        <v>0.70833333333333337</v>
      </c>
      <c r="F1382" s="19" t="s">
        <v>3996</v>
      </c>
      <c r="G1382" s="15">
        <v>0.75</v>
      </c>
      <c r="H1382" s="13" t="s">
        <v>80</v>
      </c>
      <c r="I1382" s="16" t="s">
        <v>3285</v>
      </c>
      <c r="J1382" s="16" t="s">
        <v>150</v>
      </c>
      <c r="K1382" s="16" t="s">
        <v>13</v>
      </c>
      <c r="L1382" s="16" t="s">
        <v>151</v>
      </c>
      <c r="M1382" s="16" t="s">
        <v>3722</v>
      </c>
      <c r="N1382" s="13" t="s">
        <v>153</v>
      </c>
      <c r="O1382" s="13" t="str">
        <f>"05966550111"</f>
        <v>05966550111</v>
      </c>
    </row>
    <row r="1383" spans="1:15" ht="39" customHeight="1">
      <c r="A1383" s="21">
        <v>1382</v>
      </c>
      <c r="B1383" s="13" t="s">
        <v>4025</v>
      </c>
      <c r="C1383" s="22">
        <v>1</v>
      </c>
      <c r="D1383" s="14">
        <v>45259</v>
      </c>
      <c r="E1383" s="15">
        <v>0.67708333333333337</v>
      </c>
      <c r="F1383" s="19" t="s">
        <v>3996</v>
      </c>
      <c r="G1383" s="15">
        <v>0.71875</v>
      </c>
      <c r="H1383" s="13" t="s">
        <v>29</v>
      </c>
      <c r="I1383" s="16" t="s">
        <v>3535</v>
      </c>
      <c r="J1383" s="16" t="s">
        <v>4026</v>
      </c>
      <c r="K1383" s="16" t="s">
        <v>6</v>
      </c>
      <c r="L1383" s="16" t="s">
        <v>4027</v>
      </c>
      <c r="M1383" s="16" t="s">
        <v>4028</v>
      </c>
      <c r="N1383" s="13" t="s">
        <v>4029</v>
      </c>
      <c r="O1383" s="13" t="str">
        <f>"0529511111"</f>
        <v>0529511111</v>
      </c>
    </row>
    <row r="1384" spans="1:15" ht="39" customHeight="1">
      <c r="A1384" s="21">
        <v>1383</v>
      </c>
      <c r="B1384" s="13" t="s">
        <v>4030</v>
      </c>
      <c r="C1384" s="22">
        <v>1</v>
      </c>
      <c r="D1384" s="14">
        <v>45259</v>
      </c>
      <c r="E1384" s="15">
        <v>0.75</v>
      </c>
      <c r="F1384" s="19" t="s">
        <v>3996</v>
      </c>
      <c r="G1384" s="15">
        <v>0.79166666666666663</v>
      </c>
      <c r="H1384" s="13" t="s">
        <v>226</v>
      </c>
      <c r="I1384" s="16" t="s">
        <v>3425</v>
      </c>
      <c r="J1384" s="16" t="s">
        <v>2599</v>
      </c>
      <c r="K1384" s="16" t="s">
        <v>9</v>
      </c>
      <c r="L1384" s="16" t="s">
        <v>674</v>
      </c>
      <c r="M1384" s="16" t="s">
        <v>675</v>
      </c>
      <c r="N1384" s="13" t="s">
        <v>676</v>
      </c>
      <c r="O1384" s="13" t="str">
        <f>"0263372754"</f>
        <v>0263372754</v>
      </c>
    </row>
    <row r="1385" spans="1:15" ht="39" customHeight="1">
      <c r="A1385" s="21">
        <v>1384</v>
      </c>
      <c r="B1385" s="13" t="s">
        <v>4031</v>
      </c>
      <c r="C1385" s="22">
        <v>1</v>
      </c>
      <c r="D1385" s="14">
        <v>45259</v>
      </c>
      <c r="E1385" s="15">
        <v>0.75</v>
      </c>
      <c r="F1385" s="19" t="s">
        <v>3996</v>
      </c>
      <c r="G1385" s="15">
        <v>0.79166666666666663</v>
      </c>
      <c r="H1385" s="13" t="s">
        <v>25</v>
      </c>
      <c r="I1385" s="16" t="s">
        <v>3369</v>
      </c>
      <c r="J1385" s="16" t="s">
        <v>2190</v>
      </c>
      <c r="K1385" s="16" t="s">
        <v>13</v>
      </c>
      <c r="L1385" s="16" t="s">
        <v>3056</v>
      </c>
      <c r="M1385" s="16" t="s">
        <v>3057</v>
      </c>
      <c r="N1385" s="13" t="s">
        <v>3058</v>
      </c>
      <c r="O1385" s="13" t="str">
        <f>"09022352262"</f>
        <v>09022352262</v>
      </c>
    </row>
    <row r="1386" spans="1:15" ht="39" customHeight="1">
      <c r="A1386" s="21">
        <v>1385</v>
      </c>
      <c r="B1386" s="13" t="s">
        <v>4020</v>
      </c>
      <c r="C1386" s="22">
        <v>1</v>
      </c>
      <c r="D1386" s="14">
        <v>45260</v>
      </c>
      <c r="E1386" s="15">
        <v>0.73958333333333337</v>
      </c>
      <c r="F1386" s="19" t="s">
        <v>3996</v>
      </c>
      <c r="G1386" s="15">
        <v>0.78125</v>
      </c>
      <c r="H1386" s="13" t="s">
        <v>133</v>
      </c>
      <c r="I1386" s="16" t="s">
        <v>3380</v>
      </c>
      <c r="J1386" s="16" t="s">
        <v>611</v>
      </c>
      <c r="K1386" s="16" t="s">
        <v>13</v>
      </c>
      <c r="L1386" s="16" t="s">
        <v>128</v>
      </c>
      <c r="M1386" s="16" t="s">
        <v>612</v>
      </c>
      <c r="N1386" s="13" t="s">
        <v>136</v>
      </c>
      <c r="O1386" s="13" t="str">
        <f>"0836832881"</f>
        <v>0836832881</v>
      </c>
    </row>
    <row r="1387" spans="1:15" ht="39" customHeight="1">
      <c r="A1387" s="21">
        <v>1386</v>
      </c>
      <c r="B1387" s="13" t="s">
        <v>4021</v>
      </c>
      <c r="C1387" s="22">
        <v>1</v>
      </c>
      <c r="D1387" s="14">
        <v>45260</v>
      </c>
      <c r="E1387" s="15">
        <v>0.72916666666666663</v>
      </c>
      <c r="F1387" s="19" t="s">
        <v>3996</v>
      </c>
      <c r="G1387" s="15">
        <v>0.77083333333333337</v>
      </c>
      <c r="H1387" s="13" t="s">
        <v>110</v>
      </c>
      <c r="I1387" s="16" t="s">
        <v>3517</v>
      </c>
      <c r="J1387" s="16" t="s">
        <v>346</v>
      </c>
      <c r="K1387" s="16" t="s">
        <v>127</v>
      </c>
      <c r="L1387" s="16" t="s">
        <v>4022</v>
      </c>
      <c r="M1387" s="16" t="s">
        <v>4023</v>
      </c>
      <c r="N1387" s="13" t="s">
        <v>4024</v>
      </c>
      <c r="O1387" s="13" t="str">
        <f>"0537215555"</f>
        <v>0537215555</v>
      </c>
    </row>
    <row r="1388" spans="1:15" ht="39" customHeight="1">
      <c r="A1388" s="21">
        <v>1387</v>
      </c>
      <c r="B1388" s="13" t="s">
        <v>4014</v>
      </c>
      <c r="C1388" s="22">
        <v>1</v>
      </c>
      <c r="D1388" s="14">
        <v>45261</v>
      </c>
      <c r="E1388" s="15">
        <v>0.72916666666666663</v>
      </c>
      <c r="F1388" s="19" t="s">
        <v>3996</v>
      </c>
      <c r="G1388" s="15">
        <v>0.77083333333333337</v>
      </c>
      <c r="H1388" s="13" t="s">
        <v>368</v>
      </c>
      <c r="I1388" s="16" t="s">
        <v>3515</v>
      </c>
      <c r="J1388" s="16" t="s">
        <v>4015</v>
      </c>
      <c r="K1388" s="16" t="s">
        <v>6</v>
      </c>
      <c r="L1388" s="16" t="s">
        <v>4016</v>
      </c>
      <c r="M1388" s="16" t="s">
        <v>1364</v>
      </c>
      <c r="N1388" s="13" t="s">
        <v>371</v>
      </c>
      <c r="O1388" s="13" t="str">
        <f>"0555224111"</f>
        <v>0555224111</v>
      </c>
    </row>
    <row r="1389" spans="1:15" ht="39" customHeight="1">
      <c r="A1389" s="21">
        <v>1388</v>
      </c>
      <c r="B1389" s="13" t="s">
        <v>4017</v>
      </c>
      <c r="C1389" s="22">
        <v>1</v>
      </c>
      <c r="D1389" s="14">
        <v>45261</v>
      </c>
      <c r="E1389" s="15">
        <v>0.72916666666666663</v>
      </c>
      <c r="F1389" s="19" t="s">
        <v>3996</v>
      </c>
      <c r="G1389" s="15">
        <v>0.77083333333333337</v>
      </c>
      <c r="H1389" s="13" t="s">
        <v>67</v>
      </c>
      <c r="I1389" s="16" t="s">
        <v>3521</v>
      </c>
      <c r="J1389" s="16" t="s">
        <v>4018</v>
      </c>
      <c r="K1389" s="16" t="s">
        <v>6</v>
      </c>
      <c r="L1389" s="16" t="s">
        <v>4019</v>
      </c>
      <c r="M1389" s="16" t="s">
        <v>1800</v>
      </c>
      <c r="N1389" s="13" t="s">
        <v>1801</v>
      </c>
      <c r="O1389" s="13" t="str">
        <f>"0339793611"</f>
        <v>0339793611</v>
      </c>
    </row>
    <row r="1390" spans="1:15" ht="39" customHeight="1">
      <c r="A1390" s="21">
        <v>1389</v>
      </c>
      <c r="B1390" s="13" t="s">
        <v>4013</v>
      </c>
      <c r="C1390" s="22">
        <v>1</v>
      </c>
      <c r="D1390" s="14">
        <v>45264</v>
      </c>
      <c r="E1390" s="15">
        <v>0.72916666666666663</v>
      </c>
      <c r="F1390" s="19" t="s">
        <v>3996</v>
      </c>
      <c r="G1390" s="15">
        <v>0.77083333333333337</v>
      </c>
      <c r="H1390" s="13" t="s">
        <v>67</v>
      </c>
      <c r="I1390" s="16" t="s">
        <v>3454</v>
      </c>
      <c r="J1390" s="16" t="s">
        <v>1595</v>
      </c>
      <c r="K1390" s="16" t="s">
        <v>6</v>
      </c>
      <c r="L1390" s="16" t="s">
        <v>2987</v>
      </c>
      <c r="M1390" s="16" t="s">
        <v>1597</v>
      </c>
      <c r="N1390" s="13" t="s">
        <v>1598</v>
      </c>
      <c r="O1390" s="13" t="str">
        <f>"0339644019"</f>
        <v>0339644019</v>
      </c>
    </row>
    <row r="1391" spans="1:15" ht="39" customHeight="1">
      <c r="A1391" s="21">
        <v>1390</v>
      </c>
      <c r="B1391" s="13" t="s">
        <v>4012</v>
      </c>
      <c r="C1391" s="22">
        <v>1</v>
      </c>
      <c r="D1391" s="14">
        <v>45265</v>
      </c>
      <c r="E1391" s="15">
        <v>0.72916666666666663</v>
      </c>
      <c r="F1391" s="19" t="s">
        <v>3996</v>
      </c>
      <c r="G1391" s="15">
        <v>0.77083333333333337</v>
      </c>
      <c r="H1391" s="13" t="s">
        <v>484</v>
      </c>
      <c r="I1391" s="16" t="s">
        <v>3378</v>
      </c>
      <c r="J1391" s="16" t="s">
        <v>1316</v>
      </c>
      <c r="K1391" s="16" t="s">
        <v>9</v>
      </c>
      <c r="L1391" s="16" t="s">
        <v>3578</v>
      </c>
      <c r="M1391" s="16" t="s">
        <v>1318</v>
      </c>
      <c r="N1391" s="13" t="s">
        <v>2640</v>
      </c>
      <c r="O1391" s="13" t="str">
        <f>"0948298904"</f>
        <v>0948298904</v>
      </c>
    </row>
    <row r="1392" spans="1:15" ht="39" customHeight="1">
      <c r="A1392" s="21">
        <v>1391</v>
      </c>
      <c r="B1392" s="13" t="s">
        <v>4009</v>
      </c>
      <c r="C1392" s="22">
        <v>1</v>
      </c>
      <c r="D1392" s="14">
        <v>45266</v>
      </c>
      <c r="E1392" s="15">
        <v>0.77083333333333337</v>
      </c>
      <c r="F1392" s="19" t="s">
        <v>3996</v>
      </c>
      <c r="G1392" s="15">
        <v>0.8125</v>
      </c>
      <c r="H1392" s="13" t="s">
        <v>34</v>
      </c>
      <c r="I1392" s="16" t="s">
        <v>3344</v>
      </c>
      <c r="J1392" s="16" t="s">
        <v>4010</v>
      </c>
      <c r="K1392" s="16" t="s">
        <v>1472</v>
      </c>
      <c r="L1392" s="16" t="s">
        <v>4011</v>
      </c>
      <c r="M1392" s="16" t="s">
        <v>3894</v>
      </c>
      <c r="N1392" s="13" t="s">
        <v>1764</v>
      </c>
      <c r="O1392" s="13" t="str">
        <f>"0466253111"</f>
        <v>0466253111</v>
      </c>
    </row>
    <row r="1393" spans="1:15" ht="39" customHeight="1">
      <c r="A1393" s="21">
        <v>1392</v>
      </c>
      <c r="B1393" s="13" t="s">
        <v>3819</v>
      </c>
      <c r="C1393" s="22">
        <v>1</v>
      </c>
      <c r="D1393" s="14">
        <v>45272</v>
      </c>
      <c r="E1393" s="15">
        <v>0.70833333333333337</v>
      </c>
      <c r="F1393" s="19" t="s">
        <v>3996</v>
      </c>
      <c r="G1393" s="15">
        <v>0.75</v>
      </c>
      <c r="H1393" s="13" t="s">
        <v>115</v>
      </c>
      <c r="I1393" s="16" t="s">
        <v>3463</v>
      </c>
      <c r="J1393" s="16" t="s">
        <v>2480</v>
      </c>
      <c r="K1393" s="16" t="s">
        <v>13</v>
      </c>
      <c r="L1393" s="16" t="s">
        <v>741</v>
      </c>
      <c r="M1393" s="16" t="s">
        <v>3610</v>
      </c>
      <c r="N1393" s="13" t="s">
        <v>1143</v>
      </c>
      <c r="O1393" s="13" t="str">
        <f>"0661312923"</f>
        <v>0661312923</v>
      </c>
    </row>
    <row r="1394" spans="1:15" ht="39" customHeight="1">
      <c r="A1394" s="21">
        <v>1393</v>
      </c>
      <c r="B1394" s="13" t="s">
        <v>4007</v>
      </c>
      <c r="C1394" s="22">
        <v>1</v>
      </c>
      <c r="D1394" s="14">
        <v>45272</v>
      </c>
      <c r="E1394" s="15">
        <v>0.71875</v>
      </c>
      <c r="F1394" s="19" t="s">
        <v>3996</v>
      </c>
      <c r="G1394" s="15">
        <v>0.76041666666666663</v>
      </c>
      <c r="H1394" s="13" t="s">
        <v>110</v>
      </c>
      <c r="I1394" s="16" t="s">
        <v>3429</v>
      </c>
      <c r="J1394" s="16" t="s">
        <v>4008</v>
      </c>
      <c r="K1394" s="16" t="s">
        <v>13</v>
      </c>
      <c r="L1394" s="16" t="s">
        <v>741</v>
      </c>
      <c r="M1394" s="16" t="s">
        <v>1587</v>
      </c>
      <c r="N1394" s="13" t="s">
        <v>1588</v>
      </c>
      <c r="O1394" s="13" t="str">
        <f>"0534512703"</f>
        <v>0534512703</v>
      </c>
    </row>
    <row r="1395" spans="1:15" ht="39" customHeight="1">
      <c r="A1395" s="21">
        <v>1394</v>
      </c>
      <c r="B1395" s="13" t="s">
        <v>3820</v>
      </c>
      <c r="C1395" s="22">
        <v>1</v>
      </c>
      <c r="D1395" s="14">
        <v>45273</v>
      </c>
      <c r="E1395" s="15">
        <v>0.5</v>
      </c>
      <c r="F1395" s="19" t="s">
        <v>3996</v>
      </c>
      <c r="G1395" s="15">
        <v>0.54166666666666663</v>
      </c>
      <c r="H1395" s="13" t="s">
        <v>115</v>
      </c>
      <c r="I1395" s="16" t="s">
        <v>3463</v>
      </c>
      <c r="J1395" s="16" t="s">
        <v>2480</v>
      </c>
      <c r="K1395" s="16" t="s">
        <v>13</v>
      </c>
      <c r="L1395" s="16" t="s">
        <v>741</v>
      </c>
      <c r="M1395" s="16" t="s">
        <v>3610</v>
      </c>
      <c r="N1395" s="13" t="s">
        <v>1143</v>
      </c>
      <c r="O1395" s="13" t="str">
        <f>"0661312923"</f>
        <v>0661312923</v>
      </c>
    </row>
    <row r="1396" spans="1:15" ht="39" customHeight="1">
      <c r="A1396" s="21">
        <v>1395</v>
      </c>
      <c r="B1396" s="13" t="s">
        <v>3826</v>
      </c>
      <c r="C1396" s="22">
        <v>1</v>
      </c>
      <c r="D1396" s="14">
        <v>45273</v>
      </c>
      <c r="E1396" s="15">
        <v>0.72916666666666663</v>
      </c>
      <c r="F1396" s="19" t="s">
        <v>3996</v>
      </c>
      <c r="G1396" s="15">
        <v>0.77083333333333337</v>
      </c>
      <c r="H1396" s="13" t="s">
        <v>282</v>
      </c>
      <c r="I1396" s="16" t="s">
        <v>3306</v>
      </c>
      <c r="J1396" s="16" t="s">
        <v>2587</v>
      </c>
      <c r="K1396" s="16" t="s">
        <v>13</v>
      </c>
      <c r="L1396" s="16" t="s">
        <v>3827</v>
      </c>
      <c r="M1396" s="16" t="s">
        <v>2589</v>
      </c>
      <c r="N1396" s="13" t="s">
        <v>680</v>
      </c>
      <c r="O1396" s="13" t="str">
        <f>"0227177765"</f>
        <v>0227177765</v>
      </c>
    </row>
    <row r="1397" spans="1:15" ht="39" customHeight="1">
      <c r="A1397" s="21">
        <v>1396</v>
      </c>
      <c r="B1397" s="13" t="s">
        <v>3821</v>
      </c>
      <c r="C1397" s="22">
        <v>1</v>
      </c>
      <c r="D1397" s="14">
        <v>45274</v>
      </c>
      <c r="E1397" s="15">
        <v>0.70833333333333337</v>
      </c>
      <c r="F1397" s="19" t="s">
        <v>3996</v>
      </c>
      <c r="G1397" s="15">
        <v>0.75</v>
      </c>
      <c r="H1397" s="13" t="s">
        <v>115</v>
      </c>
      <c r="I1397" s="16" t="s">
        <v>3463</v>
      </c>
      <c r="J1397" s="16" t="s">
        <v>2480</v>
      </c>
      <c r="K1397" s="16" t="s">
        <v>13</v>
      </c>
      <c r="L1397" s="16" t="s">
        <v>741</v>
      </c>
      <c r="M1397" s="16" t="s">
        <v>3610</v>
      </c>
      <c r="N1397" s="13" t="s">
        <v>1143</v>
      </c>
      <c r="O1397" s="13" t="str">
        <f>"0661312923"</f>
        <v>0661312923</v>
      </c>
    </row>
    <row r="1398" spans="1:15" ht="39" customHeight="1">
      <c r="A1398" s="21">
        <v>1397</v>
      </c>
      <c r="B1398" s="13" t="s">
        <v>3822</v>
      </c>
      <c r="C1398" s="22">
        <v>1</v>
      </c>
      <c r="D1398" s="14">
        <v>45275</v>
      </c>
      <c r="E1398" s="15">
        <v>0.70833333333333337</v>
      </c>
      <c r="F1398" s="19" t="s">
        <v>3996</v>
      </c>
      <c r="G1398" s="15">
        <v>0.75</v>
      </c>
      <c r="H1398" s="13" t="s">
        <v>115</v>
      </c>
      <c r="I1398" s="16" t="s">
        <v>3463</v>
      </c>
      <c r="J1398" s="16" t="s">
        <v>2480</v>
      </c>
      <c r="K1398" s="16" t="s">
        <v>13</v>
      </c>
      <c r="L1398" s="16" t="s">
        <v>741</v>
      </c>
      <c r="M1398" s="16" t="s">
        <v>3610</v>
      </c>
      <c r="N1398" s="13" t="s">
        <v>1143</v>
      </c>
      <c r="O1398" s="13" t="str">
        <f>"0661312923"</f>
        <v>0661312923</v>
      </c>
    </row>
    <row r="1399" spans="1:15" ht="39" customHeight="1">
      <c r="A1399" s="21">
        <v>1398</v>
      </c>
      <c r="B1399" s="13" t="s">
        <v>4004</v>
      </c>
      <c r="C1399" s="22">
        <v>1</v>
      </c>
      <c r="D1399" s="14">
        <v>45275</v>
      </c>
      <c r="E1399" s="15">
        <v>0.75</v>
      </c>
      <c r="F1399" s="19" t="s">
        <v>3996</v>
      </c>
      <c r="G1399" s="15">
        <v>0.8125</v>
      </c>
      <c r="H1399" s="13" t="s">
        <v>115</v>
      </c>
      <c r="I1399" s="16" t="s">
        <v>3327</v>
      </c>
      <c r="J1399" s="16" t="s">
        <v>4005</v>
      </c>
      <c r="K1399" s="16" t="s">
        <v>13</v>
      </c>
      <c r="L1399" s="16" t="s">
        <v>4006</v>
      </c>
      <c r="M1399" s="16" t="s">
        <v>3968</v>
      </c>
      <c r="N1399" s="13" t="s">
        <v>2785</v>
      </c>
      <c r="O1399" s="13" t="str">
        <f>"0722342001"</f>
        <v>0722342001</v>
      </c>
    </row>
    <row r="1400" spans="1:15" ht="39" customHeight="1">
      <c r="A1400" s="21">
        <v>1399</v>
      </c>
      <c r="B1400" s="13" t="s">
        <v>4000</v>
      </c>
      <c r="C1400" s="22">
        <v>1</v>
      </c>
      <c r="D1400" s="14">
        <v>45280</v>
      </c>
      <c r="E1400" s="15">
        <v>0.70833333333333337</v>
      </c>
      <c r="F1400" s="19" t="s">
        <v>3996</v>
      </c>
      <c r="G1400" s="15">
        <v>0.75</v>
      </c>
      <c r="H1400" s="13" t="s">
        <v>29</v>
      </c>
      <c r="I1400" s="16" t="s">
        <v>3499</v>
      </c>
      <c r="J1400" s="16" t="s">
        <v>4001</v>
      </c>
      <c r="K1400" s="16" t="s">
        <v>13</v>
      </c>
      <c r="L1400" s="16" t="s">
        <v>4002</v>
      </c>
      <c r="M1400" s="16" t="s">
        <v>4003</v>
      </c>
      <c r="N1400" s="13" t="s">
        <v>2161</v>
      </c>
      <c r="O1400" s="13" t="str">
        <f>"0526917151"</f>
        <v>0526917151</v>
      </c>
    </row>
    <row r="1401" spans="1:15" ht="39" customHeight="1">
      <c r="A1401" s="21">
        <v>1400</v>
      </c>
      <c r="B1401" s="13" t="s">
        <v>3824</v>
      </c>
      <c r="C1401" s="22">
        <v>1</v>
      </c>
      <c r="D1401" s="14">
        <v>45281</v>
      </c>
      <c r="E1401" s="15">
        <v>0.54166666666666663</v>
      </c>
      <c r="F1401" s="19" t="s">
        <v>3996</v>
      </c>
      <c r="G1401" s="15">
        <v>0.58333333333333337</v>
      </c>
      <c r="H1401" s="13" t="s">
        <v>25</v>
      </c>
      <c r="I1401" s="16" t="s">
        <v>3294</v>
      </c>
      <c r="J1401" s="16" t="s">
        <v>2312</v>
      </c>
      <c r="K1401" s="16" t="s">
        <v>6</v>
      </c>
      <c r="L1401" s="16" t="s">
        <v>172</v>
      </c>
      <c r="M1401" s="16" t="s">
        <v>2313</v>
      </c>
      <c r="N1401" s="13" t="s">
        <v>2314</v>
      </c>
      <c r="O1401" s="13" t="str">
        <f>"0470922211"</f>
        <v>0470922211</v>
      </c>
    </row>
    <row r="1402" spans="1:15" ht="39" customHeight="1">
      <c r="A1402" s="21">
        <v>1401</v>
      </c>
      <c r="B1402" s="13" t="s">
        <v>3825</v>
      </c>
      <c r="C1402" s="22">
        <v>1</v>
      </c>
      <c r="D1402" s="14">
        <v>45281</v>
      </c>
      <c r="E1402" s="15">
        <v>0.75</v>
      </c>
      <c r="F1402" s="19" t="s">
        <v>3996</v>
      </c>
      <c r="G1402" s="15">
        <v>0.79166666666666663</v>
      </c>
      <c r="H1402" s="13" t="s">
        <v>25</v>
      </c>
      <c r="I1402" s="16" t="s">
        <v>3294</v>
      </c>
      <c r="J1402" s="16" t="s">
        <v>2312</v>
      </c>
      <c r="K1402" s="16" t="s">
        <v>6</v>
      </c>
      <c r="L1402" s="16" t="s">
        <v>172</v>
      </c>
      <c r="M1402" s="16" t="s">
        <v>2313</v>
      </c>
      <c r="N1402" s="13" t="s">
        <v>2314</v>
      </c>
      <c r="O1402" s="13" t="str">
        <f>"0470922211"</f>
        <v>0470922211</v>
      </c>
    </row>
    <row r="1403" spans="1:15" ht="39" customHeight="1">
      <c r="A1403" s="21">
        <v>1402</v>
      </c>
      <c r="B1403" s="13" t="s">
        <v>3997</v>
      </c>
      <c r="C1403" s="22">
        <v>1</v>
      </c>
      <c r="D1403" s="14">
        <v>45282</v>
      </c>
      <c r="E1403" s="15">
        <v>0.66666666666666663</v>
      </c>
      <c r="F1403" s="19" t="s">
        <v>3996</v>
      </c>
      <c r="G1403" s="15">
        <v>0.70833333333333337</v>
      </c>
      <c r="H1403" s="13" t="s">
        <v>583</v>
      </c>
      <c r="I1403" s="16" t="s">
        <v>3434</v>
      </c>
      <c r="J1403" s="16" t="s">
        <v>3998</v>
      </c>
      <c r="K1403" s="16" t="s">
        <v>13</v>
      </c>
      <c r="L1403" s="16" t="s">
        <v>3999</v>
      </c>
      <c r="M1403" s="16" t="s">
        <v>790</v>
      </c>
      <c r="N1403" s="13" t="s">
        <v>791</v>
      </c>
      <c r="O1403" s="13" t="str">
        <f>"0583880111"</f>
        <v>0583880111</v>
      </c>
    </row>
    <row r="1404" spans="1:15" ht="39" customHeight="1">
      <c r="A1404" s="21">
        <v>1403</v>
      </c>
      <c r="B1404" s="13" t="s">
        <v>3823</v>
      </c>
      <c r="C1404" s="22">
        <v>1</v>
      </c>
      <c r="D1404" s="14">
        <v>45342</v>
      </c>
      <c r="E1404" s="15">
        <v>0.70833333333333337</v>
      </c>
      <c r="F1404" s="19" t="s">
        <v>3996</v>
      </c>
      <c r="G1404" s="15">
        <v>0.75</v>
      </c>
      <c r="H1404" s="13" t="s">
        <v>115</v>
      </c>
      <c r="I1404" s="16" t="s">
        <v>3463</v>
      </c>
      <c r="J1404" s="16" t="s">
        <v>2480</v>
      </c>
      <c r="K1404" s="16" t="s">
        <v>9</v>
      </c>
      <c r="L1404" s="16" t="s">
        <v>109</v>
      </c>
      <c r="M1404" s="16" t="s">
        <v>3610</v>
      </c>
      <c r="N1404" s="13" t="s">
        <v>1143</v>
      </c>
      <c r="O1404" s="13" t="str">
        <f>"0661312923"</f>
        <v>0661312923</v>
      </c>
    </row>
  </sheetData>
  <sheetProtection algorithmName="SHA-512" hashValue="JJFO/Q9clSrbaETSjtPErhx5p1w+EkJZidxrgBY+6F8uWPm2MeCHUt6gt8BTlaOtZ+UhLAZVdCwZCsDW//SOiw==" saltValue="2oZLdKbD1XU9B46he/ZSmA==" spinCount="100000" sheet="1" sort="0" autoFilter="0"/>
  <autoFilter ref="A1:O1404" xr:uid="{9ED4698D-BB0E-456B-80FA-484B2B8BA2F0}">
    <filterColumn colId="3">
      <filters>
        <dateGroupItem year="2024" dateTimeGrouping="year"/>
        <dateGroupItem year="2023" month="8" day="22" dateTimeGrouping="day"/>
        <dateGroupItem year="2023" month="8" day="23" dateTimeGrouping="day"/>
        <dateGroupItem year="2023" month="8" day="29" dateTimeGrouping="day"/>
        <dateGroupItem year="2023" month="8" day="30" dateTimeGrouping="day"/>
        <dateGroupItem year="2023" month="8" day="31" dateTimeGrouping="day"/>
        <dateGroupItem year="2023" month="9" dateTimeGrouping="month"/>
        <dateGroupItem year="2023" month="10" dateTimeGrouping="month"/>
        <dateGroupItem year="2023" month="11" dateTimeGrouping="month"/>
        <dateGroupItem year="2023" month="12" dateTimeGrouping="month"/>
      </filters>
    </filterColumn>
    <filterColumn colId="4" showButton="0"/>
    <filterColumn colId="5" showButton="0"/>
    <sortState xmlns:xlrd2="http://schemas.microsoft.com/office/spreadsheetml/2017/richdata2" ref="A2:O1404">
      <sortCondition ref="D1:D1296"/>
    </sortState>
  </autoFilter>
  <mergeCells count="1">
    <mergeCell ref="E1:G1"/>
  </mergeCells>
  <phoneticPr fontId="2"/>
  <printOptions horizontalCentered="1"/>
  <pageMargins left="0.11811023622047245" right="0.11811023622047245" top="0.74803149606299213" bottom="0.74803149606299213" header="0.31496062992125984" footer="0.31496062992125984"/>
  <pageSetup paperSize="8" scale="56" fitToHeight="0" orientation="landscape" r:id="rId1"/>
  <headerFooter>
    <oddHeader>&amp;C&amp;"ＭＳ Ｐゴシック,太字"&amp;14日本専門医機構認定共通講習一覧（基幹施設・連携施設である医療機関主催、12月2日以降申請分対象）&amp;KFF0000【※受講希望の場合は要事前連絡】</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2023年8月21日更新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k.matsumoto</dc:creator>
  <cp:lastModifiedBy>a.saito</cp:lastModifiedBy>
  <cp:lastPrinted>2022-09-05T01:03:29Z</cp:lastPrinted>
  <dcterms:created xsi:type="dcterms:W3CDTF">2020-04-27T02:38:55Z</dcterms:created>
  <dcterms:modified xsi:type="dcterms:W3CDTF">2023-08-21T00:53:40Z</dcterms:modified>
</cp:coreProperties>
</file>